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35" yWindow="240" windowWidth="16245" windowHeight="1255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/>
</workbook>
</file>

<file path=xl/calcChain.xml><?xml version="1.0" encoding="utf-8"?>
<calcChain xmlns="http://schemas.openxmlformats.org/spreadsheetml/2006/main">
  <c r="U17" i="1" l="1"/>
  <c r="U15" i="1" l="1"/>
  <c r="O31" i="1" l="1"/>
  <c r="O32" i="1"/>
  <c r="O33" i="1"/>
  <c r="AB18" i="1"/>
  <c r="AB19" i="1" s="1"/>
  <c r="H19" i="1"/>
  <c r="H25" i="1" s="1"/>
  <c r="H31" i="1" s="1"/>
  <c r="H22" i="1"/>
  <c r="H28" i="1" s="1"/>
  <c r="H34" i="1" s="1"/>
  <c r="H40" i="1" s="1"/>
  <c r="H46" i="1" s="1"/>
  <c r="H52" i="1" s="1"/>
  <c r="H58" i="1" s="1"/>
  <c r="P33" i="1" l="1"/>
  <c r="H37" i="1"/>
  <c r="H43" i="1" s="1"/>
  <c r="H49" i="1" s="1"/>
  <c r="H55" i="1" s="1"/>
  <c r="O57" i="1" l="1"/>
  <c r="U13" i="1"/>
  <c r="U14" i="1" s="1"/>
  <c r="O23" i="1"/>
  <c r="O22" i="1"/>
  <c r="O17" i="1"/>
  <c r="O16" i="1"/>
  <c r="O13" i="1"/>
  <c r="O12" i="1"/>
  <c r="O15" i="1"/>
  <c r="O14" i="1"/>
  <c r="O19" i="1"/>
  <c r="O18" i="1"/>
  <c r="P19" i="1" s="1"/>
  <c r="O21" i="1"/>
  <c r="O20" i="1"/>
  <c r="O25" i="1"/>
  <c r="O24" i="1"/>
  <c r="O27" i="1"/>
  <c r="O26" i="1"/>
  <c r="O29" i="1"/>
  <c r="O28" i="1"/>
  <c r="P29" i="1" s="1"/>
  <c r="O30" i="1"/>
  <c r="P31" i="1" s="1"/>
  <c r="O35" i="1"/>
  <c r="O34" i="1"/>
  <c r="O37" i="1"/>
  <c r="O36" i="1"/>
  <c r="O39" i="1"/>
  <c r="O38" i="1"/>
  <c r="O41" i="1"/>
  <c r="O40" i="1"/>
  <c r="O43" i="1"/>
  <c r="O42" i="1"/>
  <c r="O45" i="1"/>
  <c r="O44" i="1"/>
  <c r="O47" i="1"/>
  <c r="O46" i="1"/>
  <c r="O53" i="1"/>
  <c r="O52" i="1"/>
  <c r="O49" i="1"/>
  <c r="O48" i="1"/>
  <c r="O51" i="1"/>
  <c r="O50" i="1"/>
  <c r="O55" i="1"/>
  <c r="O54" i="1"/>
  <c r="O56" i="1"/>
  <c r="O59" i="1"/>
  <c r="O58" i="1"/>
  <c r="P35" i="1" l="1"/>
  <c r="P27" i="1"/>
  <c r="P43" i="1"/>
  <c r="P15" i="1"/>
  <c r="P59" i="1"/>
  <c r="P51" i="1"/>
  <c r="P45" i="1"/>
  <c r="P41" i="1"/>
  <c r="P49" i="1"/>
  <c r="U53" i="1"/>
  <c r="U54" i="1" s="1"/>
  <c r="U55" i="1" s="1"/>
  <c r="U56" i="1" s="1"/>
  <c r="U57" i="1" s="1"/>
  <c r="U59" i="1" s="1"/>
  <c r="U47" i="1"/>
  <c r="U48" i="1" s="1"/>
  <c r="U49" i="1" s="1"/>
  <c r="U50" i="1" s="1"/>
  <c r="U51" i="1" s="1"/>
  <c r="U18" i="1"/>
  <c r="U19" i="1" s="1"/>
  <c r="U20" i="1" s="1"/>
  <c r="U21" i="1" s="1"/>
  <c r="U23" i="1" s="1"/>
  <c r="U24" i="1" s="1"/>
  <c r="U25" i="1" s="1"/>
  <c r="U26" i="1" s="1"/>
  <c r="U27" i="1" s="1"/>
  <c r="U29" i="1" s="1"/>
  <c r="U30" i="1" s="1"/>
  <c r="P21" i="1"/>
  <c r="P53" i="1"/>
  <c r="P25" i="1"/>
  <c r="P39" i="1"/>
  <c r="P57" i="1"/>
  <c r="P47" i="1"/>
  <c r="P37" i="1"/>
  <c r="P23" i="1"/>
  <c r="P55" i="1"/>
  <c r="P17" i="1"/>
  <c r="P13" i="1"/>
  <c r="U31" i="1" l="1"/>
  <c r="U32" i="1" s="1"/>
  <c r="U33" i="1" s="1"/>
  <c r="U35" i="1" s="1"/>
  <c r="U36" i="1" s="1"/>
  <c r="U37" i="1" s="1"/>
  <c r="U38" i="1" s="1"/>
  <c r="U39" i="1" s="1"/>
  <c r="U41" i="1" s="1"/>
  <c r="U42" i="1" s="1"/>
  <c r="U43" i="1" s="1"/>
  <c r="U44" i="1" s="1"/>
  <c r="U45" i="1" s="1"/>
  <c r="T17" i="1"/>
  <c r="T23" i="1" s="1"/>
  <c r="T29" i="1" s="1"/>
  <c r="T35" i="1" s="1"/>
  <c r="T41" i="1" s="1"/>
  <c r="T47" i="1" s="1"/>
  <c r="T53" i="1" s="1"/>
  <c r="T59" i="1" s="1"/>
  <c r="T67" i="1" l="1"/>
  <c r="T66" i="1"/>
</calcChain>
</file>

<file path=xl/sharedStrings.xml><?xml version="1.0" encoding="utf-8"?>
<sst xmlns="http://schemas.openxmlformats.org/spreadsheetml/2006/main" count="244" uniqueCount="80">
  <si>
    <t>CYNGOR SIR CEREDIGION COUNTY COUNCIL</t>
  </si>
  <si>
    <t>D = Doctor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</si>
  <si>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</si>
  <si>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:</t>
  </si>
  <si>
    <t>Rhif Taflen:</t>
  </si>
  <si>
    <t>Enw</t>
  </si>
  <si>
    <t>LLUN</t>
  </si>
  <si>
    <t>MAW</t>
  </si>
  <si>
    <t>MER</t>
  </si>
  <si>
    <t>IAU</t>
  </si>
  <si>
    <t>GWE</t>
  </si>
  <si>
    <t>IS</t>
  </si>
  <si>
    <t>GYFANSWM</t>
  </si>
  <si>
    <t>Wythnos</t>
  </si>
  <si>
    <t>CREDYD</t>
  </si>
  <si>
    <t>DYDD</t>
  </si>
  <si>
    <t>AMSER</t>
  </si>
  <si>
    <t>ORIAU</t>
  </si>
  <si>
    <t>LLU</t>
  </si>
  <si>
    <t>ME</t>
  </si>
  <si>
    <t>MA</t>
  </si>
  <si>
    <t>I</t>
  </si>
  <si>
    <t>G</t>
  </si>
  <si>
    <t>W/G:</t>
  </si>
  <si>
    <t>MEWN</t>
  </si>
  <si>
    <t>MAS</t>
  </si>
  <si>
    <t>CY'SWM</t>
  </si>
  <si>
    <t>CR  c/m</t>
  </si>
  <si>
    <t>DR  c/m</t>
  </si>
  <si>
    <t>Nodiadau:</t>
  </si>
  <si>
    <t xml:space="preserve">
Ardaloedd lliw yn unig y dylai gael ei gwblhau.</t>
  </si>
  <si>
    <t>Rhowch amser yn y fformat canlynol e.e. 08:45, 17:10 - ardaloedd lliw yn unig.</t>
  </si>
  <si>
    <r>
      <t>Rhowch</t>
    </r>
    <r>
      <rPr>
        <b/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 yn lle amser yn y blychau  MEWN / MAS - unwaith os yn absenoldeb hyblyg 1/2 diwrnod neu ddwywaith os yn absenoldeb diwrnod llawn.</t>
    </r>
  </si>
  <si>
    <t>Dylai cofnodi bsenoldebau, nad ydynt yn absenoldebau hyblyg, yn y golofn credyd ochr yn ochr â'r diwrnod priodol ynghyd â'r cod perthnasol.</t>
  </si>
  <si>
    <t xml:space="preserve"> * AMERSAU CREDYD</t>
  </si>
  <si>
    <t>Rhowch un o'r codau hyn</t>
  </si>
  <si>
    <t>B = Gŵyl y Banc</t>
  </si>
  <si>
    <t>T = Hyfforddiant</t>
  </si>
  <si>
    <t>E = Deintydd</t>
  </si>
  <si>
    <t>A = Gwyliau Blynyddol</t>
  </si>
  <si>
    <t>O = Optegydd</t>
  </si>
  <si>
    <t>M = Misc.- Rhowch fanylion yn y blwch isod</t>
  </si>
  <si>
    <t>S = Salwch</t>
  </si>
  <si>
    <t>H = Ysbyty</t>
  </si>
  <si>
    <t>CREDYD C/M</t>
  </si>
  <si>
    <t>DEBYD  C/M</t>
  </si>
  <si>
    <t>Cwblhawyd gan:</t>
  </si>
  <si>
    <t>Gwiriwyd gan:</t>
  </si>
  <si>
    <t>Joe Bloggs</t>
  </si>
  <si>
    <t>Cynorthwy-ydd Gweinyddol</t>
  </si>
  <si>
    <t>NYD</t>
  </si>
  <si>
    <t>A</t>
  </si>
  <si>
    <t>S</t>
  </si>
  <si>
    <t>B</t>
  </si>
  <si>
    <t>F</t>
  </si>
  <si>
    <t>T</t>
  </si>
  <si>
    <t>H</t>
  </si>
  <si>
    <t>E</t>
  </si>
  <si>
    <t>Credit:</t>
  </si>
  <si>
    <t>Debit</t>
  </si>
  <si>
    <t xml:space="preserve">Mae rhaid i “seibiant ysmygu” cael ei gymryd yn amser yr aelod o staff. Mae'r person yma wedi stopio gweithio o 10:30 - 10:40 pob dydd i ysmygu </t>
  </si>
  <si>
    <r>
      <t>Fe fuodd y person yma bant yn s</t>
    </r>
    <r>
      <rPr>
        <sz val="10"/>
        <rFont val="Calibri"/>
        <family val="2"/>
      </rPr>
      <t>â</t>
    </r>
    <r>
      <rPr>
        <sz val="10"/>
        <rFont val="Arial"/>
        <family val="2"/>
      </rPr>
      <t>l, felly wnaeth yr oriau cael ei chredydu yn n</t>
    </r>
    <r>
      <rPr>
        <sz val="10"/>
        <rFont val="Calibri"/>
        <family val="2"/>
      </rPr>
      <t>ô</t>
    </r>
    <r>
      <rPr>
        <sz val="10"/>
        <rFont val="Arial"/>
        <family val="2"/>
      </rPr>
      <t xml:space="preserve">l iddyn nhw. </t>
    </r>
  </si>
  <si>
    <r>
      <t>Mae'r diwyrnod yma yn diwyrnd G</t>
    </r>
    <r>
      <rPr>
        <sz val="10"/>
        <rFont val="Calibri"/>
        <family val="2"/>
      </rPr>
      <t>ŵ</t>
    </r>
    <r>
      <rPr>
        <sz val="10"/>
        <rFont val="Arial"/>
        <family val="2"/>
      </rPr>
      <t>l y banc, felly bydd diwyrnod llawn yn cael ei chredydu.</t>
    </r>
  </si>
  <si>
    <t xml:space="preserve">Dyma'r oriau o gredit sydd wedi cael ei gario drosodd o'i ffurflen hyblyg flaenorol. Os ydych yn gweithio llawn amser, mae uchafswm o 16 awr o gredit, ac 8 awr o ddyled yn gallu cael ei gario drosodd o'r ffurflen hyblyg ddiwethaf i'r nesaf. Mae'r cario drosodd a dyled yn pro-rata i weithwyr rhan amser. </t>
  </si>
  <si>
    <t xml:space="preserve">Mae gwyliau wedi cael ei fwcio, felly mae'r oriau wedi cael ei chredydu </t>
  </si>
  <si>
    <t>Mewnbynnwch eich oriau cytundebol wythnosol yn y bocs coch</t>
  </si>
  <si>
    <t>isod i gyfrifo eich credit neu ddyled:</t>
  </si>
  <si>
    <t>Cyfanswm Oriau Cytundebol (Wythnos 1 + 2)</t>
  </si>
  <si>
    <t>Cyfanswm o oriau wedi gweithio (Wythnos 1, 2 + 3)</t>
  </si>
  <si>
    <t>Mae hanner diwrnod o wyliau wedi cael ei gymryd, felly mae oriau hanner diwrnod yn cael ei nodi a chredydu.</t>
  </si>
  <si>
    <t xml:space="preserve">Mae hanner diwrnod o oriau hyblyg wedi cael ei gymryd, felly does dim oriau wedi cael ei chredydu. </t>
  </si>
  <si>
    <t>Os ydych yn gweithio'n rhan-amser, dros 5 diwrnod yr wythnos, newidwch y rhif yn y bocs hwn i'r nifer o oriau chi'n gweithio bob dydd e.e. os taw 6 awr y dydd dros 5 diwrnod mewn wythnos yw eich patrwm gwaith yna byddech yn rhoi 6:00 yma. 
Os ydych chi'n gweithio llai na 5 diwrnod yr wythnos yna dylech rhannu eich oriau cytundebol yr wythnos gyda 5 a nodi'rcyfanswm yma e.e cytundeb 18 awr yr wythnos / 5 = 3 awr 36 munud  y dydd.  Byddech felly yn nodi 3:36 yma.
Os ydych yn cael trafferth cysylltwch ag Adnoddau Dynol.</t>
  </si>
  <si>
    <t xml:space="preserve">Allwedd ar gyfer Rhesymau Credyd.  Mewnbynnwir rhain yn y colofn priodol. </t>
  </si>
  <si>
    <t>Cyfanswm yr oriau a gredydwyd neu a ddyledwyd i'w gario drosodd a'u mewnosod i ben y dalen hyblyg nesaf</t>
  </si>
  <si>
    <t xml:space="preserve">Apwyntiad Deintydd. Ceir hyd at 2 awr o gredyd (dim mwy nad dwywaith y flwyddyn) am apwyntiad deintyddol.  </t>
  </si>
  <si>
    <t>Diwrnod cyfan o oriau hyblyg wedi ei chyrmyd felly does dim oriau wedi cael ei chredydu. 
Ceir cymryd uchwafwm o 2 diwrnod llawn neu 4 hanner diwrnod fflecsi o fewn cyfnod 8 wythnos
(pro-rata ar gyfer gweithwyr rhan amser)</t>
  </si>
  <si>
    <r>
      <t xml:space="preserve">3:00 awr i fynychu apwyntiad ysbyty. Derbynnir credit am apwyntiad ysbyty ar </t>
    </r>
    <r>
      <rPr>
        <sz val="10"/>
        <rFont val="Calibri"/>
        <family val="2"/>
      </rPr>
      <t>ô</t>
    </r>
    <r>
      <rPr>
        <sz val="10"/>
        <rFont val="Arial"/>
        <family val="2"/>
      </rPr>
      <t xml:space="preserve">l derbyn cerdyn neu lythyr apwyntiad yn unig. </t>
    </r>
  </si>
  <si>
    <t xml:space="preserve">W/G=Wythnos yn Gorffen. Mewnbynwch y dyddiad o'r Dydd Gwener 1af fan hyn ac fydd y dyddiadau eraill yn cael ei cyfrifio i chi </t>
  </si>
  <si>
    <t>MEWN= Amser mae gwaith yn cychwyn, MAS= Amser mae gwaith yn dod i ben. Er enghraifft MEWN= Cyrraedd gwaith, MAS= Allan i ginio, MEWN= Dychwelyd o ginio, MAS= Gadel Gwaith</t>
  </si>
  <si>
    <t>Diwrnod cyfan o absenoldeb hyfforddiant. Mae'r oriau wedi'u credydu. Uchafswm credyd am absenoldeb hyfforddiant yw 7:24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</si>
</sst>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20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u/>
      <sz val="7.5"/>
      <color indexed="12"/>
      <name val="Arial"/>
      <family val="2"/>
    </font>
    <font>
      <b/>
      <sz val="10"/>
      <color theme="0"/>
      <name val="Arial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164" fontId="0" fillId="0" borderId="0" xfId="0" applyNumberFormat="1"/>
    <xf numFmtId="0" fontId="0" fillId="0" borderId="0" xfId="0" applyBorder="1"/>
    <xf numFmtId="0" fontId="0" fillId="0" borderId="3" xfId="0" applyBorder="1"/>
    <xf numFmtId="20" fontId="0" fillId="0" borderId="0" xfId="0" applyNumberFormat="1" applyBorder="1"/>
    <xf numFmtId="164" fontId="0" fillId="2" borderId="6" xfId="0" applyNumberFormat="1" applyFill="1" applyBorder="1"/>
    <xf numFmtId="14" fontId="1" fillId="3" borderId="10" xfId="0" applyNumberFormat="1" applyFont="1" applyFill="1" applyBorder="1" applyAlignment="1">
      <alignment horizontal="center"/>
    </xf>
    <xf numFmtId="14" fontId="1" fillId="4" borderId="10" xfId="0" applyNumberFormat="1" applyFont="1" applyFill="1" applyBorder="1" applyAlignment="1">
      <alignment horizontal="center"/>
    </xf>
    <xf numFmtId="20" fontId="0" fillId="4" borderId="11" xfId="0" applyNumberForma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Fill="1" applyBorder="1" applyAlignment="1"/>
    <xf numFmtId="164" fontId="0" fillId="0" borderId="0" xfId="0" applyNumberFormat="1" applyFill="1" applyBorder="1"/>
    <xf numFmtId="0" fontId="1" fillId="0" borderId="0" xfId="0" applyFont="1" applyFill="1" applyBorder="1"/>
    <xf numFmtId="0" fontId="0" fillId="0" borderId="0" xfId="0" applyFill="1" applyBorder="1"/>
    <xf numFmtId="20" fontId="0" fillId="0" borderId="0" xfId="0" applyNumberFormat="1" applyFill="1" applyBorder="1"/>
    <xf numFmtId="0" fontId="0" fillId="0" borderId="0" xfId="0" applyFill="1"/>
    <xf numFmtId="164" fontId="3" fillId="5" borderId="10" xfId="0" applyNumberFormat="1" applyFon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18" xfId="0" applyFill="1" applyBorder="1" applyAlignment="1">
      <alignment horizontal="centerContinuous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0" fillId="2" borderId="26" xfId="0" applyNumberFormat="1" applyFill="1" applyBorder="1"/>
    <xf numFmtId="164" fontId="0" fillId="2" borderId="11" xfId="0" applyNumberFormat="1" applyFill="1" applyBorder="1"/>
    <xf numFmtId="164" fontId="0" fillId="2" borderId="27" xfId="0" applyNumberFormat="1" applyFill="1" applyBorder="1"/>
    <xf numFmtId="164" fontId="0" fillId="2" borderId="25" xfId="0" applyNumberFormat="1" applyFill="1" applyBorder="1"/>
    <xf numFmtId="164" fontId="0" fillId="2" borderId="28" xfId="0" applyNumberFormat="1" applyFill="1" applyBorder="1"/>
    <xf numFmtId="164" fontId="0" fillId="2" borderId="10" xfId="0" applyNumberFormat="1" applyFill="1" applyBorder="1"/>
    <xf numFmtId="0" fontId="0" fillId="2" borderId="16" xfId="0" applyFill="1" applyBorder="1" applyAlignment="1">
      <alignment horizontal="centerContinuous"/>
    </xf>
    <xf numFmtId="0" fontId="9" fillId="2" borderId="29" xfId="0" applyFont="1" applyFill="1" applyBorder="1" applyAlignment="1">
      <alignment horizontal="center"/>
    </xf>
    <xf numFmtId="20" fontId="0" fillId="0" borderId="31" xfId="0" applyNumberFormat="1" applyFill="1" applyBorder="1"/>
    <xf numFmtId="164" fontId="0" fillId="0" borderId="31" xfId="0" applyNumberFormat="1" applyFill="1" applyBorder="1"/>
    <xf numFmtId="164" fontId="0" fillId="0" borderId="5" xfId="0" applyNumberFormat="1" applyFill="1" applyBorder="1"/>
    <xf numFmtId="0" fontId="0" fillId="0" borderId="30" xfId="0" applyBorder="1"/>
    <xf numFmtId="0" fontId="0" fillId="0" borderId="31" xfId="0" applyBorder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0" fontId="0" fillId="0" borderId="0" xfId="0" applyNumberFormat="1" applyFill="1" applyBorder="1" applyAlignment="1">
      <alignment horizontal="left"/>
    </xf>
    <xf numFmtId="0" fontId="8" fillId="0" borderId="0" xfId="0" applyFont="1" applyFill="1" applyBorder="1" applyAlignment="1"/>
    <xf numFmtId="20" fontId="0" fillId="0" borderId="0" xfId="0" applyNumberFormat="1" applyFill="1" applyBorder="1" applyAlignment="1"/>
    <xf numFmtId="0" fontId="6" fillId="5" borderId="32" xfId="0" applyFont="1" applyFill="1" applyBorder="1" applyAlignment="1">
      <alignment horizontal="center"/>
    </xf>
    <xf numFmtId="20" fontId="0" fillId="3" borderId="26" xfId="0" applyNumberFormat="1" applyFill="1" applyBorder="1" applyAlignment="1">
      <alignment horizontal="center"/>
    </xf>
    <xf numFmtId="20" fontId="0" fillId="3" borderId="11" xfId="0" applyNumberFormat="1" applyFill="1" applyBorder="1" applyAlignment="1">
      <alignment horizontal="center"/>
    </xf>
    <xf numFmtId="20" fontId="0" fillId="3" borderId="27" xfId="0" applyNumberFormat="1" applyFill="1" applyBorder="1" applyAlignment="1">
      <alignment horizontal="center"/>
    </xf>
    <xf numFmtId="20" fontId="0" fillId="4" borderId="26" xfId="0" applyNumberFormat="1" applyFill="1" applyBorder="1" applyAlignment="1">
      <alignment horizontal="center"/>
    </xf>
    <xf numFmtId="20" fontId="0" fillId="4" borderId="27" xfId="0" applyNumberFormat="1" applyFill="1" applyBorder="1" applyAlignment="1">
      <alignment horizontal="center"/>
    </xf>
    <xf numFmtId="164" fontId="0" fillId="3" borderId="26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3" borderId="34" xfId="0" applyNumberForma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164" fontId="0" fillId="4" borderId="26" xfId="0" applyNumberFormat="1" applyFill="1" applyBorder="1" applyAlignment="1">
      <alignment horizontal="center"/>
    </xf>
    <xf numFmtId="164" fontId="0" fillId="4" borderId="35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4" borderId="34" xfId="0" applyNumberFormat="1" applyFill="1" applyBorder="1" applyAlignment="1">
      <alignment horizontal="center"/>
    </xf>
    <xf numFmtId="164" fontId="0" fillId="4" borderId="27" xfId="0" applyNumberFormat="1" applyFill="1" applyBorder="1" applyAlignment="1">
      <alignment horizontal="center"/>
    </xf>
    <xf numFmtId="164" fontId="0" fillId="3" borderId="35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Alignment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Alignment="1"/>
    <xf numFmtId="0" fontId="12" fillId="0" borderId="0" xfId="0" applyFont="1"/>
    <xf numFmtId="0" fontId="12" fillId="0" borderId="0" xfId="0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4" borderId="5" xfId="0" applyFill="1" applyBorder="1"/>
    <xf numFmtId="0" fontId="0" fillId="4" borderId="31" xfId="0" applyFill="1" applyBorder="1"/>
    <xf numFmtId="0" fontId="7" fillId="0" borderId="32" xfId="0" applyFont="1" applyBorder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Continuous"/>
    </xf>
    <xf numFmtId="0" fontId="14" fillId="0" borderId="0" xfId="0" applyFont="1"/>
    <xf numFmtId="0" fontId="14" fillId="0" borderId="0" xfId="0" applyFont="1" applyBorder="1"/>
    <xf numFmtId="0" fontId="16" fillId="0" borderId="0" xfId="0" applyFont="1"/>
    <xf numFmtId="0" fontId="4" fillId="0" borderId="37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164" fontId="5" fillId="0" borderId="4" xfId="0" applyNumberFormat="1" applyFont="1" applyBorder="1" applyAlignment="1">
      <alignment horizontal="centerContinuous" vertical="center"/>
    </xf>
    <xf numFmtId="164" fontId="15" fillId="2" borderId="2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164" fontId="4" fillId="0" borderId="21" xfId="0" applyNumberFormat="1" applyFont="1" applyBorder="1" applyAlignment="1">
      <alignment horizontal="centerContinuous" vertical="center"/>
    </xf>
    <xf numFmtId="164" fontId="15" fillId="2" borderId="10" xfId="0" applyNumberFormat="1" applyFont="1" applyFill="1" applyBorder="1" applyAlignment="1">
      <alignment horizontal="center" vertical="center"/>
    </xf>
    <xf numFmtId="20" fontId="0" fillId="6" borderId="0" xfId="0" applyNumberFormat="1" applyFill="1" applyBorder="1"/>
    <xf numFmtId="20" fontId="0" fillId="6" borderId="31" xfId="0" applyNumberFormat="1" applyFill="1" applyBorder="1"/>
    <xf numFmtId="20" fontId="0" fillId="0" borderId="0" xfId="0" applyNumberFormat="1"/>
    <xf numFmtId="20" fontId="0" fillId="3" borderId="38" xfId="0" applyNumberFormat="1" applyFill="1" applyBorder="1" applyAlignment="1">
      <alignment horizontal="center"/>
    </xf>
    <xf numFmtId="164" fontId="2" fillId="3" borderId="39" xfId="0" applyNumberFormat="1" applyFont="1" applyFill="1" applyBorder="1" applyAlignment="1">
      <alignment horizontal="center"/>
    </xf>
    <xf numFmtId="164" fontId="2" fillId="4" borderId="39" xfId="0" applyNumberFormat="1" applyFont="1" applyFill="1" applyBorder="1" applyAlignment="1">
      <alignment horizontal="center"/>
    </xf>
    <xf numFmtId="0" fontId="2" fillId="4" borderId="30" xfId="0" applyFont="1" applyFill="1" applyBorder="1"/>
    <xf numFmtId="164" fontId="2" fillId="3" borderId="35" xfId="0" applyNumberFormat="1" applyFont="1" applyFill="1" applyBorder="1" applyAlignment="1">
      <alignment horizontal="center"/>
    </xf>
    <xf numFmtId="20" fontId="2" fillId="3" borderId="11" xfId="0" applyNumberFormat="1" applyFont="1" applyFill="1" applyBorder="1" applyAlignment="1">
      <alignment horizontal="center"/>
    </xf>
    <xf numFmtId="20" fontId="2" fillId="4" borderId="26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Continuous"/>
    </xf>
    <xf numFmtId="0" fontId="4" fillId="2" borderId="2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164" fontId="2" fillId="2" borderId="2" xfId="0" applyNumberFormat="1" applyFont="1" applyFill="1" applyBorder="1" applyAlignment="1">
      <alignment horizontal="center"/>
    </xf>
    <xf numFmtId="20" fontId="2" fillId="0" borderId="30" xfId="0" applyNumberFormat="1" applyFont="1" applyFill="1" applyBorder="1"/>
    <xf numFmtId="0" fontId="2" fillId="0" borderId="30" xfId="0" applyFont="1" applyBorder="1" applyAlignment="1"/>
    <xf numFmtId="0" fontId="2" fillId="0" borderId="30" xfId="0" applyFont="1" applyBorder="1" applyAlignment="1">
      <alignment horizontal="left"/>
    </xf>
    <xf numFmtId="164" fontId="2" fillId="0" borderId="30" xfId="0" applyNumberFormat="1" applyFont="1" applyFill="1" applyBorder="1"/>
    <xf numFmtId="20" fontId="2" fillId="3" borderId="11" xfId="1" applyNumberFormat="1" applyFont="1" applyFill="1" applyBorder="1" applyAlignment="1" applyProtection="1">
      <alignment horizontal="center"/>
    </xf>
    <xf numFmtId="20" fontId="2" fillId="4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3" borderId="33" xfId="0" applyNumberFormat="1" applyFont="1" applyFill="1" applyBorder="1" applyAlignment="1">
      <alignment horizontal="center"/>
    </xf>
    <xf numFmtId="164" fontId="2" fillId="3" borderId="34" xfId="0" applyNumberFormat="1" applyFont="1" applyFill="1" applyBorder="1" applyAlignment="1">
      <alignment horizontal="center"/>
    </xf>
    <xf numFmtId="164" fontId="2" fillId="4" borderId="34" xfId="0" applyNumberFormat="1" applyFont="1" applyFill="1" applyBorder="1" applyAlignment="1">
      <alignment horizontal="center"/>
    </xf>
    <xf numFmtId="164" fontId="2" fillId="4" borderId="35" xfId="0" applyNumberFormat="1" applyFont="1" applyFill="1" applyBorder="1" applyAlignment="1">
      <alignment horizontal="center"/>
    </xf>
    <xf numFmtId="0" fontId="2" fillId="0" borderId="43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horizontal="right" vertical="top" wrapText="1"/>
    </xf>
    <xf numFmtId="20" fontId="4" fillId="8" borderId="11" xfId="0" applyNumberFormat="1" applyFont="1" applyFill="1" applyBorder="1" applyAlignment="1">
      <alignment vertical="top" wrapText="1"/>
    </xf>
    <xf numFmtId="0" fontId="0" fillId="0" borderId="3" xfId="0" applyBorder="1" applyAlignment="1">
      <alignment horizontal="right"/>
    </xf>
    <xf numFmtId="20" fontId="4" fillId="8" borderId="11" xfId="0" applyNumberFormat="1" applyFont="1" applyFill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20" fontId="0" fillId="4" borderId="48" xfId="0" applyNumberForma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" fillId="0" borderId="40" xfId="0" applyFont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8" fillId="7" borderId="46" xfId="0" applyFont="1" applyFill="1" applyBorder="1" applyAlignment="1">
      <alignment horizontal="center" vertical="center" wrapText="1"/>
    </xf>
    <xf numFmtId="0" fontId="18" fillId="7" borderId="47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5" borderId="13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2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508000</xdr:colOff>
      <xdr:row>11</xdr:row>
      <xdr:rowOff>137583</xdr:rowOff>
    </xdr:from>
    <xdr:to>
      <xdr:col>14</xdr:col>
      <xdr:colOff>1</xdr:colOff>
      <xdr:row>14</xdr:row>
      <xdr:rowOff>31750</xdr:rowOff>
    </xdr:to>
    <xdr:sp macro="" textlink="">
      <xdr:nvSpPr>
        <xdr:cNvPr id="2" name="Rectangle 1"/>
        <xdr:cNvSpPr/>
      </xdr:nvSpPr>
      <xdr:spPr>
        <a:xfrm>
          <a:off x="5870575" y="2223558"/>
          <a:ext cx="2101851" cy="39899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0</xdr:colOff>
      <xdr:row>22</xdr:row>
      <xdr:rowOff>171449</xdr:rowOff>
    </xdr:from>
    <xdr:to>
      <xdr:col>10</xdr:col>
      <xdr:colOff>9525</xdr:colOff>
      <xdr:row>27</xdr:row>
      <xdr:rowOff>19050</xdr:rowOff>
    </xdr:to>
    <xdr:sp macro="" textlink="">
      <xdr:nvSpPr>
        <xdr:cNvPr id="3" name="Rectangle 2"/>
        <xdr:cNvSpPr/>
      </xdr:nvSpPr>
      <xdr:spPr>
        <a:xfrm>
          <a:off x="4981575" y="4114799"/>
          <a:ext cx="904875" cy="68580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9525</xdr:colOff>
      <xdr:row>40</xdr:row>
      <xdr:rowOff>152400</xdr:rowOff>
    </xdr:to>
    <xdr:sp macro="" textlink="">
      <xdr:nvSpPr>
        <xdr:cNvPr id="4" name="Rectangle 3"/>
        <xdr:cNvSpPr/>
      </xdr:nvSpPr>
      <xdr:spPr>
        <a:xfrm>
          <a:off x="5362575" y="6134100"/>
          <a:ext cx="523875" cy="9906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9525</xdr:colOff>
      <xdr:row>34</xdr:row>
      <xdr:rowOff>152400</xdr:rowOff>
    </xdr:to>
    <xdr:sp macro="" textlink="">
      <xdr:nvSpPr>
        <xdr:cNvPr id="5" name="Rectangle 4"/>
        <xdr:cNvSpPr/>
      </xdr:nvSpPr>
      <xdr:spPr>
        <a:xfrm>
          <a:off x="5362575" y="5124450"/>
          <a:ext cx="523875" cy="9906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1</xdr:colOff>
      <xdr:row>35</xdr:row>
      <xdr:rowOff>9525</xdr:rowOff>
    </xdr:from>
    <xdr:to>
      <xdr:col>14</xdr:col>
      <xdr:colOff>1</xdr:colOff>
      <xdr:row>37</xdr:row>
      <xdr:rowOff>19050</xdr:rowOff>
    </xdr:to>
    <xdr:sp macro="" textlink="">
      <xdr:nvSpPr>
        <xdr:cNvPr id="6" name="Rectangle 5"/>
        <xdr:cNvSpPr/>
      </xdr:nvSpPr>
      <xdr:spPr>
        <a:xfrm>
          <a:off x="7419976" y="6143625"/>
          <a:ext cx="552450" cy="3429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19050</xdr:colOff>
      <xdr:row>40</xdr:row>
      <xdr:rowOff>161925</xdr:rowOff>
    </xdr:from>
    <xdr:to>
      <xdr:col>13</xdr:col>
      <xdr:colOff>542925</xdr:colOff>
      <xdr:row>46</xdr:row>
      <xdr:rowOff>142875</xdr:rowOff>
    </xdr:to>
    <xdr:sp macro="" textlink="">
      <xdr:nvSpPr>
        <xdr:cNvPr id="7" name="Rectangle 6"/>
        <xdr:cNvSpPr/>
      </xdr:nvSpPr>
      <xdr:spPr>
        <a:xfrm>
          <a:off x="7439025" y="7134225"/>
          <a:ext cx="523875" cy="9906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11</xdr:col>
      <xdr:colOff>9525</xdr:colOff>
      <xdr:row>52</xdr:row>
      <xdr:rowOff>152400</xdr:rowOff>
    </xdr:to>
    <xdr:sp macro="" textlink="">
      <xdr:nvSpPr>
        <xdr:cNvPr id="8" name="Rectangle 7"/>
        <xdr:cNvSpPr/>
      </xdr:nvSpPr>
      <xdr:spPr>
        <a:xfrm>
          <a:off x="5876925" y="8153400"/>
          <a:ext cx="523875" cy="9906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14</xdr:col>
      <xdr:colOff>0</xdr:colOff>
      <xdr:row>57</xdr:row>
      <xdr:rowOff>9525</xdr:rowOff>
    </xdr:to>
    <xdr:sp macro="" textlink="">
      <xdr:nvSpPr>
        <xdr:cNvPr id="9" name="Rectangle 8"/>
        <xdr:cNvSpPr/>
      </xdr:nvSpPr>
      <xdr:spPr>
        <a:xfrm>
          <a:off x="7419975" y="9496425"/>
          <a:ext cx="552450" cy="3429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504825</xdr:colOff>
      <xdr:row>42</xdr:row>
      <xdr:rowOff>10583</xdr:rowOff>
    </xdr:from>
    <xdr:to>
      <xdr:col>12</xdr:col>
      <xdr:colOff>0</xdr:colOff>
      <xdr:row>44</xdr:row>
      <xdr:rowOff>10585</xdr:rowOff>
    </xdr:to>
    <xdr:sp macro="" textlink="">
      <xdr:nvSpPr>
        <xdr:cNvPr id="10" name="Rectangle 9"/>
        <xdr:cNvSpPr/>
      </xdr:nvSpPr>
      <xdr:spPr>
        <a:xfrm>
          <a:off x="6381750" y="7316258"/>
          <a:ext cx="523875" cy="34290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542925</xdr:colOff>
      <xdr:row>32</xdr:row>
      <xdr:rowOff>152400</xdr:rowOff>
    </xdr:to>
    <xdr:sp macro="" textlink="">
      <xdr:nvSpPr>
        <xdr:cNvPr id="11" name="Rectangle 10"/>
        <xdr:cNvSpPr/>
      </xdr:nvSpPr>
      <xdr:spPr>
        <a:xfrm>
          <a:off x="7419975" y="5457825"/>
          <a:ext cx="542925" cy="3238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9525</xdr:colOff>
      <xdr:row>55</xdr:row>
      <xdr:rowOff>3175</xdr:rowOff>
    </xdr:from>
    <xdr:to>
      <xdr:col>10</xdr:col>
      <xdr:colOff>24341</xdr:colOff>
      <xdr:row>57</xdr:row>
      <xdr:rowOff>12700</xdr:rowOff>
    </xdr:to>
    <xdr:sp macro="" textlink="">
      <xdr:nvSpPr>
        <xdr:cNvPr id="12" name="Rectangle 11"/>
        <xdr:cNvSpPr/>
      </xdr:nvSpPr>
      <xdr:spPr>
        <a:xfrm>
          <a:off x="5610225" y="9499600"/>
          <a:ext cx="529166" cy="3429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16</xdr:col>
      <xdr:colOff>394607</xdr:colOff>
      <xdr:row>16</xdr:row>
      <xdr:rowOff>163286</xdr:rowOff>
    </xdr:from>
    <xdr:to>
      <xdr:col>18</xdr:col>
      <xdr:colOff>240846</xdr:colOff>
      <xdr:row>22</xdr:row>
      <xdr:rowOff>138793</xdr:rowOff>
    </xdr:to>
    <xdr:sp macro="" textlink="">
      <xdr:nvSpPr>
        <xdr:cNvPr id="13" name="Rectangle 12"/>
        <xdr:cNvSpPr/>
      </xdr:nvSpPr>
      <xdr:spPr>
        <a:xfrm>
          <a:off x="10001250" y="3116036"/>
          <a:ext cx="771525" cy="10096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18</xdr:col>
      <xdr:colOff>238125</xdr:colOff>
      <xdr:row>11</xdr:row>
      <xdr:rowOff>152400</xdr:rowOff>
    </xdr:from>
    <xdr:to>
      <xdr:col>20</xdr:col>
      <xdr:colOff>19050</xdr:colOff>
      <xdr:row>12</xdr:row>
      <xdr:rowOff>161925</xdr:rowOff>
    </xdr:to>
    <xdr:sp macro="" textlink="">
      <xdr:nvSpPr>
        <xdr:cNvPr id="14" name="Rectangle 13"/>
        <xdr:cNvSpPr/>
      </xdr:nvSpPr>
      <xdr:spPr>
        <a:xfrm>
          <a:off x="10725150" y="2257425"/>
          <a:ext cx="819150" cy="1714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17</xdr:col>
      <xdr:colOff>0</xdr:colOff>
      <xdr:row>35</xdr:row>
      <xdr:rowOff>1</xdr:rowOff>
    </xdr:from>
    <xdr:to>
      <xdr:col>19</xdr:col>
      <xdr:colOff>9525</xdr:colOff>
      <xdr:row>35</xdr:row>
      <xdr:rowOff>152401</xdr:rowOff>
    </xdr:to>
    <xdr:sp macro="" textlink="">
      <xdr:nvSpPr>
        <xdr:cNvPr id="15" name="Rectangle 14"/>
        <xdr:cNvSpPr/>
      </xdr:nvSpPr>
      <xdr:spPr>
        <a:xfrm>
          <a:off x="9448800" y="6134101"/>
          <a:ext cx="771525" cy="1524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9525</xdr:colOff>
      <xdr:row>29</xdr:row>
      <xdr:rowOff>152400</xdr:rowOff>
    </xdr:to>
    <xdr:sp macro="" textlink="">
      <xdr:nvSpPr>
        <xdr:cNvPr id="16" name="Rectangle 15"/>
        <xdr:cNvSpPr/>
      </xdr:nvSpPr>
      <xdr:spPr>
        <a:xfrm>
          <a:off x="9972675" y="5124450"/>
          <a:ext cx="771525" cy="1524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17</xdr:col>
      <xdr:colOff>0</xdr:colOff>
      <xdr:row>48</xdr:row>
      <xdr:rowOff>0</xdr:rowOff>
    </xdr:from>
    <xdr:to>
      <xdr:col>19</xdr:col>
      <xdr:colOff>9525</xdr:colOff>
      <xdr:row>48</xdr:row>
      <xdr:rowOff>152400</xdr:rowOff>
    </xdr:to>
    <xdr:sp macro="" textlink="">
      <xdr:nvSpPr>
        <xdr:cNvPr id="17" name="Rectangle 16"/>
        <xdr:cNvSpPr/>
      </xdr:nvSpPr>
      <xdr:spPr>
        <a:xfrm>
          <a:off x="9448800" y="8315325"/>
          <a:ext cx="771525" cy="1524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18</xdr:col>
      <xdr:colOff>238125</xdr:colOff>
      <xdr:row>27</xdr:row>
      <xdr:rowOff>161925</xdr:rowOff>
    </xdr:from>
    <xdr:to>
      <xdr:col>20</xdr:col>
      <xdr:colOff>9525</xdr:colOff>
      <xdr:row>29</xdr:row>
      <xdr:rowOff>9525</xdr:rowOff>
    </xdr:to>
    <xdr:sp macro="" textlink="">
      <xdr:nvSpPr>
        <xdr:cNvPr id="18" name="Rectangle 17"/>
        <xdr:cNvSpPr/>
      </xdr:nvSpPr>
      <xdr:spPr>
        <a:xfrm>
          <a:off x="10725150" y="4943475"/>
          <a:ext cx="809625" cy="1905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19</xdr:col>
      <xdr:colOff>9525</xdr:colOff>
      <xdr:row>43</xdr:row>
      <xdr:rowOff>152400</xdr:rowOff>
    </xdr:to>
    <xdr:sp macro="" textlink="">
      <xdr:nvSpPr>
        <xdr:cNvPr id="19" name="Rectangle 18"/>
        <xdr:cNvSpPr/>
      </xdr:nvSpPr>
      <xdr:spPr>
        <a:xfrm>
          <a:off x="9448800" y="7477125"/>
          <a:ext cx="771525" cy="1524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18</xdr:col>
      <xdr:colOff>228600</xdr:colOff>
      <xdr:row>34</xdr:row>
      <xdr:rowOff>0</xdr:rowOff>
    </xdr:to>
    <xdr:sp macro="" textlink="">
      <xdr:nvSpPr>
        <xdr:cNvPr id="20" name="Rectangle 19"/>
        <xdr:cNvSpPr/>
      </xdr:nvSpPr>
      <xdr:spPr>
        <a:xfrm>
          <a:off x="9448800" y="5791200"/>
          <a:ext cx="742950" cy="1714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19051</xdr:colOff>
      <xdr:row>22</xdr:row>
      <xdr:rowOff>80963</xdr:rowOff>
    </xdr:from>
    <xdr:to>
      <xdr:col>23</xdr:col>
      <xdr:colOff>1</xdr:colOff>
      <xdr:row>25</xdr:row>
      <xdr:rowOff>104776</xdr:rowOff>
    </xdr:to>
    <xdr:cxnSp macro="">
      <xdr:nvCxnSpPr>
        <xdr:cNvPr id="21" name="Straight Arrow Connector 20"/>
        <xdr:cNvCxnSpPr>
          <a:endCxn id="54" idx="3"/>
        </xdr:cNvCxnSpPr>
      </xdr:nvCxnSpPr>
      <xdr:spPr>
        <a:xfrm flipH="1" flipV="1">
          <a:off x="12153901" y="4033838"/>
          <a:ext cx="1200150" cy="51911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10</xdr:row>
      <xdr:rowOff>66675</xdr:rowOff>
    </xdr:from>
    <xdr:to>
      <xdr:col>10</xdr:col>
      <xdr:colOff>9525</xdr:colOff>
      <xdr:row>12</xdr:row>
      <xdr:rowOff>28575</xdr:rowOff>
    </xdr:to>
    <xdr:cxnSp macro="">
      <xdr:nvCxnSpPr>
        <xdr:cNvPr id="22" name="Straight Arrow Connector 21"/>
        <xdr:cNvCxnSpPr/>
      </xdr:nvCxnSpPr>
      <xdr:spPr>
        <a:xfrm>
          <a:off x="3057525" y="1962150"/>
          <a:ext cx="3067050" cy="3333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15</xdr:row>
      <xdr:rowOff>47625</xdr:rowOff>
    </xdr:from>
    <xdr:to>
      <xdr:col>7</xdr:col>
      <xdr:colOff>9525</xdr:colOff>
      <xdr:row>15</xdr:row>
      <xdr:rowOff>123825</xdr:rowOff>
    </xdr:to>
    <xdr:cxnSp macro="">
      <xdr:nvCxnSpPr>
        <xdr:cNvPr id="26" name="Straight Arrow Connector 25"/>
        <xdr:cNvCxnSpPr/>
      </xdr:nvCxnSpPr>
      <xdr:spPr>
        <a:xfrm>
          <a:off x="3648075" y="2828925"/>
          <a:ext cx="628650" cy="762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21</xdr:row>
      <xdr:rowOff>66675</xdr:rowOff>
    </xdr:from>
    <xdr:to>
      <xdr:col>8</xdr:col>
      <xdr:colOff>28575</xdr:colOff>
      <xdr:row>22</xdr:row>
      <xdr:rowOff>161925</xdr:rowOff>
    </xdr:to>
    <xdr:cxnSp macro="">
      <xdr:nvCxnSpPr>
        <xdr:cNvPr id="28" name="Straight Arrow Connector 27"/>
        <xdr:cNvCxnSpPr/>
      </xdr:nvCxnSpPr>
      <xdr:spPr>
        <a:xfrm>
          <a:off x="3667125" y="3848100"/>
          <a:ext cx="1504950" cy="2667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30</xdr:row>
      <xdr:rowOff>28577</xdr:rowOff>
    </xdr:from>
    <xdr:to>
      <xdr:col>9</xdr:col>
      <xdr:colOff>28575</xdr:colOff>
      <xdr:row>30</xdr:row>
      <xdr:rowOff>95250</xdr:rowOff>
    </xdr:to>
    <xdr:cxnSp macro="">
      <xdr:nvCxnSpPr>
        <xdr:cNvPr id="31" name="Straight Arrow Connector 30"/>
        <xdr:cNvCxnSpPr/>
      </xdr:nvCxnSpPr>
      <xdr:spPr>
        <a:xfrm flipV="1">
          <a:off x="3657600" y="5314952"/>
          <a:ext cx="1971675" cy="6667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37</xdr:row>
      <xdr:rowOff>2</xdr:rowOff>
    </xdr:from>
    <xdr:to>
      <xdr:col>9</xdr:col>
      <xdr:colOff>47625</xdr:colOff>
      <xdr:row>37</xdr:row>
      <xdr:rowOff>66675</xdr:rowOff>
    </xdr:to>
    <xdr:cxnSp macro="">
      <xdr:nvCxnSpPr>
        <xdr:cNvPr id="35" name="Straight Arrow Connector 34"/>
        <xdr:cNvCxnSpPr/>
      </xdr:nvCxnSpPr>
      <xdr:spPr>
        <a:xfrm flipV="1">
          <a:off x="3676650" y="6467477"/>
          <a:ext cx="1971675" cy="6667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48</xdr:row>
      <xdr:rowOff>66674</xdr:rowOff>
    </xdr:from>
    <xdr:to>
      <xdr:col>10</xdr:col>
      <xdr:colOff>9525</xdr:colOff>
      <xdr:row>48</xdr:row>
      <xdr:rowOff>161925</xdr:rowOff>
    </xdr:to>
    <xdr:cxnSp macro="">
      <xdr:nvCxnSpPr>
        <xdr:cNvPr id="36" name="Straight Arrow Connector 35"/>
        <xdr:cNvCxnSpPr/>
      </xdr:nvCxnSpPr>
      <xdr:spPr>
        <a:xfrm>
          <a:off x="3657600" y="8381999"/>
          <a:ext cx="2466975" cy="95251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54</xdr:row>
      <xdr:rowOff>114299</xdr:rowOff>
    </xdr:from>
    <xdr:to>
      <xdr:col>9</xdr:col>
      <xdr:colOff>9525</xdr:colOff>
      <xdr:row>56</xdr:row>
      <xdr:rowOff>3175</xdr:rowOff>
    </xdr:to>
    <xdr:cxnSp macro="">
      <xdr:nvCxnSpPr>
        <xdr:cNvPr id="38" name="Straight Arrow Connector 37"/>
        <xdr:cNvCxnSpPr>
          <a:endCxn id="12" idx="1"/>
        </xdr:cNvCxnSpPr>
      </xdr:nvCxnSpPr>
      <xdr:spPr>
        <a:xfrm>
          <a:off x="3657600" y="9439274"/>
          <a:ext cx="1952625" cy="231776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60</xdr:row>
      <xdr:rowOff>3174</xdr:rowOff>
    </xdr:from>
    <xdr:to>
      <xdr:col>19</xdr:col>
      <xdr:colOff>0</xdr:colOff>
      <xdr:row>64</xdr:row>
      <xdr:rowOff>19049</xdr:rowOff>
    </xdr:to>
    <xdr:sp macro="" textlink="">
      <xdr:nvSpPr>
        <xdr:cNvPr id="40" name="Rectangle 39"/>
        <xdr:cNvSpPr/>
      </xdr:nvSpPr>
      <xdr:spPr>
        <a:xfrm>
          <a:off x="4276725" y="10337799"/>
          <a:ext cx="6457950" cy="6635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19051</xdr:colOff>
      <xdr:row>61</xdr:row>
      <xdr:rowOff>47625</xdr:rowOff>
    </xdr:from>
    <xdr:to>
      <xdr:col>22</xdr:col>
      <xdr:colOff>9525</xdr:colOff>
      <xdr:row>62</xdr:row>
      <xdr:rowOff>117476</xdr:rowOff>
    </xdr:to>
    <xdr:cxnSp macro="">
      <xdr:nvCxnSpPr>
        <xdr:cNvPr id="41" name="Straight Arrow Connector 40"/>
        <xdr:cNvCxnSpPr/>
      </xdr:nvCxnSpPr>
      <xdr:spPr>
        <a:xfrm flipH="1">
          <a:off x="10753726" y="10544175"/>
          <a:ext cx="2000249" cy="231776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742950</xdr:colOff>
      <xdr:row>64</xdr:row>
      <xdr:rowOff>3177</xdr:rowOff>
    </xdr:from>
    <xdr:to>
      <xdr:col>21</xdr:col>
      <xdr:colOff>19051</xdr:colOff>
      <xdr:row>65</xdr:row>
      <xdr:rowOff>9525</xdr:rowOff>
    </xdr:to>
    <xdr:cxnSp macro="">
      <xdr:nvCxnSpPr>
        <xdr:cNvPr id="44" name="Straight Arrow Connector 43"/>
        <xdr:cNvCxnSpPr/>
      </xdr:nvCxnSpPr>
      <xdr:spPr>
        <a:xfrm flipH="1">
          <a:off x="11477625" y="10995027"/>
          <a:ext cx="676276" cy="177798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552449</xdr:colOff>
      <xdr:row>65</xdr:row>
      <xdr:rowOff>3174</xdr:rowOff>
    </xdr:from>
    <xdr:to>
      <xdr:col>20</xdr:col>
      <xdr:colOff>9524</xdr:colOff>
      <xdr:row>67</xdr:row>
      <xdr:rowOff>9525</xdr:rowOff>
    </xdr:to>
    <xdr:sp macro="" textlink="">
      <xdr:nvSpPr>
        <xdr:cNvPr id="47" name="Rectangle 46"/>
        <xdr:cNvSpPr/>
      </xdr:nvSpPr>
      <xdr:spPr>
        <a:xfrm>
          <a:off x="8762999" y="11166474"/>
          <a:ext cx="2771775" cy="47307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771525</xdr:colOff>
      <xdr:row>12</xdr:row>
      <xdr:rowOff>95251</xdr:rowOff>
    </xdr:from>
    <xdr:to>
      <xdr:col>22</xdr:col>
      <xdr:colOff>0</xdr:colOff>
      <xdr:row>14</xdr:row>
      <xdr:rowOff>54429</xdr:rowOff>
    </xdr:to>
    <xdr:cxnSp macro="">
      <xdr:nvCxnSpPr>
        <xdr:cNvPr id="48" name="Straight Arrow Connector 47"/>
        <xdr:cNvCxnSpPr/>
      </xdr:nvCxnSpPr>
      <xdr:spPr>
        <a:xfrm flipH="1" flipV="1">
          <a:off x="11548382" y="2354037"/>
          <a:ext cx="1242332" cy="31296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19</xdr:row>
      <xdr:rowOff>47626</xdr:rowOff>
    </xdr:from>
    <xdr:to>
      <xdr:col>22</xdr:col>
      <xdr:colOff>9525</xdr:colOff>
      <xdr:row>21</xdr:row>
      <xdr:rowOff>9525</xdr:rowOff>
    </xdr:to>
    <xdr:cxnSp macro="">
      <xdr:nvCxnSpPr>
        <xdr:cNvPr id="49" name="Straight Arrow Connector 48"/>
        <xdr:cNvCxnSpPr/>
      </xdr:nvCxnSpPr>
      <xdr:spPr>
        <a:xfrm flipH="1" flipV="1">
          <a:off x="10744200" y="3495676"/>
          <a:ext cx="2009775" cy="29527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</xdr:colOff>
      <xdr:row>22</xdr:row>
      <xdr:rowOff>0</xdr:rowOff>
    </xdr:from>
    <xdr:to>
      <xdr:col>21</xdr:col>
      <xdr:colOff>19051</xdr:colOff>
      <xdr:row>22</xdr:row>
      <xdr:rowOff>161925</xdr:rowOff>
    </xdr:to>
    <xdr:sp macro="" textlink="">
      <xdr:nvSpPr>
        <xdr:cNvPr id="54" name="Rectangle 53"/>
        <xdr:cNvSpPr/>
      </xdr:nvSpPr>
      <xdr:spPr>
        <a:xfrm>
          <a:off x="11525251" y="3952875"/>
          <a:ext cx="628650" cy="1619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9525</xdr:colOff>
      <xdr:row>28</xdr:row>
      <xdr:rowOff>47626</xdr:rowOff>
    </xdr:from>
    <xdr:to>
      <xdr:col>23</xdr:col>
      <xdr:colOff>9525</xdr:colOff>
      <xdr:row>28</xdr:row>
      <xdr:rowOff>95250</xdr:rowOff>
    </xdr:to>
    <xdr:cxnSp macro="">
      <xdr:nvCxnSpPr>
        <xdr:cNvPr id="56" name="Straight Arrow Connector 55"/>
        <xdr:cNvCxnSpPr/>
      </xdr:nvCxnSpPr>
      <xdr:spPr>
        <a:xfrm flipH="1" flipV="1">
          <a:off x="11534775" y="5000626"/>
          <a:ext cx="1828800" cy="4762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228600</xdr:colOff>
      <xdr:row>33</xdr:row>
      <xdr:rowOff>85725</xdr:rowOff>
    </xdr:from>
    <xdr:to>
      <xdr:col>22</xdr:col>
      <xdr:colOff>590550</xdr:colOff>
      <xdr:row>34</xdr:row>
      <xdr:rowOff>14289</xdr:rowOff>
    </xdr:to>
    <xdr:cxnSp macro="">
      <xdr:nvCxnSpPr>
        <xdr:cNvPr id="58" name="Straight Arrow Connector 57"/>
        <xdr:cNvCxnSpPr>
          <a:endCxn id="20" idx="3"/>
        </xdr:cNvCxnSpPr>
      </xdr:nvCxnSpPr>
      <xdr:spPr>
        <a:xfrm flipH="1" flipV="1">
          <a:off x="10715625" y="5876925"/>
          <a:ext cx="2619375" cy="10001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36</xdr:row>
      <xdr:rowOff>19050</xdr:rowOff>
    </xdr:from>
    <xdr:to>
      <xdr:col>22</xdr:col>
      <xdr:colOff>19050</xdr:colOff>
      <xdr:row>38</xdr:row>
      <xdr:rowOff>9525</xdr:rowOff>
    </xdr:to>
    <xdr:cxnSp macro="">
      <xdr:nvCxnSpPr>
        <xdr:cNvPr id="61" name="Straight Arrow Connector 60"/>
        <xdr:cNvCxnSpPr>
          <a:endCxn id="6" idx="3"/>
        </xdr:cNvCxnSpPr>
      </xdr:nvCxnSpPr>
      <xdr:spPr>
        <a:xfrm flipH="1" flipV="1">
          <a:off x="8210551" y="6315075"/>
          <a:ext cx="4552949" cy="3333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42</xdr:row>
      <xdr:rowOff>104775</xdr:rowOff>
    </xdr:from>
    <xdr:to>
      <xdr:col>21</xdr:col>
      <xdr:colOff>600075</xdr:colOff>
      <xdr:row>43</xdr:row>
      <xdr:rowOff>10584</xdr:rowOff>
    </xdr:to>
    <xdr:cxnSp macro="">
      <xdr:nvCxnSpPr>
        <xdr:cNvPr id="64" name="Straight Arrow Connector 63"/>
        <xdr:cNvCxnSpPr>
          <a:endCxn id="10" idx="3"/>
        </xdr:cNvCxnSpPr>
      </xdr:nvCxnSpPr>
      <xdr:spPr>
        <a:xfrm flipH="1">
          <a:off x="7143750" y="7410450"/>
          <a:ext cx="5591175" cy="7725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42</xdr:row>
      <xdr:rowOff>104775</xdr:rowOff>
    </xdr:from>
    <xdr:to>
      <xdr:col>22</xdr:col>
      <xdr:colOff>0</xdr:colOff>
      <xdr:row>43</xdr:row>
      <xdr:rowOff>76200</xdr:rowOff>
    </xdr:to>
    <xdr:cxnSp macro="">
      <xdr:nvCxnSpPr>
        <xdr:cNvPr id="66" name="Straight Arrow Connector 65"/>
        <xdr:cNvCxnSpPr>
          <a:endCxn id="19" idx="3"/>
        </xdr:cNvCxnSpPr>
      </xdr:nvCxnSpPr>
      <xdr:spPr>
        <a:xfrm flipH="1">
          <a:off x="10744200" y="7410450"/>
          <a:ext cx="2000250" cy="1428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542925</xdr:colOff>
      <xdr:row>43</xdr:row>
      <xdr:rowOff>152400</xdr:rowOff>
    </xdr:from>
    <xdr:to>
      <xdr:col>22</xdr:col>
      <xdr:colOff>9525</xdr:colOff>
      <xdr:row>47</xdr:row>
      <xdr:rowOff>9525</xdr:rowOff>
    </xdr:to>
    <xdr:cxnSp macro="">
      <xdr:nvCxnSpPr>
        <xdr:cNvPr id="68" name="Straight Arrow Connector 67"/>
        <xdr:cNvCxnSpPr>
          <a:endCxn id="7" idx="3"/>
        </xdr:cNvCxnSpPr>
      </xdr:nvCxnSpPr>
      <xdr:spPr>
        <a:xfrm flipH="1" flipV="1">
          <a:off x="8201025" y="7629525"/>
          <a:ext cx="4552950" cy="5334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</xdr:colOff>
      <xdr:row>4</xdr:row>
      <xdr:rowOff>81643</xdr:rowOff>
    </xdr:from>
    <xdr:to>
      <xdr:col>22</xdr:col>
      <xdr:colOff>0</xdr:colOff>
      <xdr:row>10</xdr:row>
      <xdr:rowOff>176893</xdr:rowOff>
    </xdr:to>
    <xdr:cxnSp macro="">
      <xdr:nvCxnSpPr>
        <xdr:cNvPr id="43" name="Straight Arrow Connector 42"/>
        <xdr:cNvCxnSpPr/>
      </xdr:nvCxnSpPr>
      <xdr:spPr>
        <a:xfrm flipH="1">
          <a:off x="12178394" y="911679"/>
          <a:ext cx="612320" cy="1156607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40821</xdr:colOff>
      <xdr:row>11</xdr:row>
      <xdr:rowOff>0</xdr:rowOff>
    </xdr:from>
    <xdr:to>
      <xdr:col>20</xdr:col>
      <xdr:colOff>600074</xdr:colOff>
      <xdr:row>12</xdr:row>
      <xdr:rowOff>13608</xdr:rowOff>
    </xdr:to>
    <xdr:sp macro="" textlink="">
      <xdr:nvSpPr>
        <xdr:cNvPr id="45" name="Rectangle 44"/>
        <xdr:cNvSpPr/>
      </xdr:nvSpPr>
      <xdr:spPr>
        <a:xfrm>
          <a:off x="11606892" y="2095500"/>
          <a:ext cx="559253" cy="17689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5536"/>
  <sheetViews>
    <sheetView showGridLines="0" tabSelected="1" zoomScale="110" zoomScaleNormal="110" zoomScalePageLayoutView="70" workbookViewId="0">
      <selection activeCell="B46" sqref="B46"/>
    </sheetView>
  </sheetViews>
  <sheetFormatPr defaultRowHeight="12.75" x14ac:dyDescent="0.2"/>
  <cols>
    <col min="8" max="8" width="13.140625" customWidth="1"/>
    <col min="9" max="9" width="6.85546875" customWidth="1"/>
    <col min="10" max="13" width="7.7109375" customWidth="1"/>
    <col min="14" max="14" width="8.28515625" customWidth="1"/>
    <col min="15" max="15" width="8.7109375" customWidth="1"/>
    <col min="16" max="16" width="11.5703125" customWidth="1"/>
    <col min="17" max="17" width="6.140625" customWidth="1"/>
    <col min="18" max="18" width="7.7109375" customWidth="1"/>
    <col min="19" max="19" width="3.7109375" customWidth="1"/>
    <col min="20" max="20" width="11.85546875" customWidth="1"/>
  </cols>
  <sheetData>
    <row r="1" spans="1:29" ht="20.25" x14ac:dyDescent="0.3">
      <c r="H1" s="86" t="s">
        <v>0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W1" s="147" t="s">
        <v>71</v>
      </c>
      <c r="X1" s="185"/>
      <c r="Y1" s="185"/>
      <c r="Z1" s="185"/>
      <c r="AA1" s="185"/>
      <c r="AB1" s="186"/>
    </row>
    <row r="2" spans="1:29" ht="15.75" customHeight="1" thickBot="1" x14ac:dyDescent="0.25">
      <c r="H2" s="15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W2" s="187"/>
      <c r="X2" s="188"/>
      <c r="Y2" s="188"/>
      <c r="Z2" s="188"/>
      <c r="AA2" s="188"/>
      <c r="AB2" s="189"/>
    </row>
    <row r="3" spans="1:29" ht="16.5" customHeight="1" thickBot="1" x14ac:dyDescent="0.3">
      <c r="A3" s="131"/>
      <c r="B3" s="131"/>
      <c r="C3" s="131"/>
      <c r="D3" s="131"/>
      <c r="E3" s="131"/>
      <c r="H3" s="84" t="s">
        <v>5</v>
      </c>
      <c r="I3" s="193" t="s">
        <v>48</v>
      </c>
      <c r="J3" s="194"/>
      <c r="K3" s="195"/>
      <c r="L3" s="85"/>
      <c r="M3" s="196" t="s">
        <v>49</v>
      </c>
      <c r="N3" s="197"/>
      <c r="O3" s="197"/>
      <c r="P3" s="197"/>
      <c r="Q3" s="198"/>
      <c r="S3" s="14" t="s">
        <v>4</v>
      </c>
      <c r="T3" s="13"/>
      <c r="U3" s="49">
        <v>1</v>
      </c>
      <c r="W3" s="187"/>
      <c r="X3" s="188"/>
      <c r="Y3" s="188"/>
      <c r="Z3" s="188"/>
      <c r="AA3" s="188"/>
      <c r="AB3" s="189"/>
    </row>
    <row r="4" spans="1:29" s="78" customFormat="1" ht="12.75" customHeight="1" x14ac:dyDescent="0.2">
      <c r="A4" s="131"/>
      <c r="B4" s="131"/>
      <c r="C4" s="131"/>
      <c r="D4" s="131"/>
      <c r="E4" s="131"/>
      <c r="F4"/>
      <c r="G4"/>
      <c r="H4" s="74"/>
      <c r="I4" s="75"/>
      <c r="J4" s="75"/>
      <c r="K4" s="76"/>
      <c r="L4" s="76"/>
      <c r="M4" s="76"/>
      <c r="N4" s="76"/>
      <c r="O4" s="76"/>
      <c r="P4" s="76"/>
      <c r="Q4" s="77"/>
      <c r="R4" s="76"/>
      <c r="S4" s="76"/>
      <c r="T4" s="76"/>
      <c r="U4" s="79"/>
      <c r="W4" s="187"/>
      <c r="X4" s="188"/>
      <c r="Y4" s="188"/>
      <c r="Z4" s="188"/>
      <c r="AA4" s="188"/>
      <c r="AB4" s="189"/>
    </row>
    <row r="5" spans="1:29" ht="15" customHeight="1" x14ac:dyDescent="0.2">
      <c r="A5" s="131"/>
      <c r="B5" s="131"/>
      <c r="C5" s="131"/>
      <c r="D5" s="131"/>
      <c r="E5" s="131"/>
      <c r="H5" s="73" t="s">
        <v>29</v>
      </c>
      <c r="I5" s="44" t="s">
        <v>30</v>
      </c>
      <c r="J5" s="66"/>
      <c r="K5" s="66"/>
      <c r="L5" s="66"/>
      <c r="M5" s="45"/>
      <c r="N5" s="67"/>
      <c r="O5" s="67"/>
      <c r="P5" s="67"/>
      <c r="Q5" s="68"/>
      <c r="R5" s="66"/>
      <c r="S5" s="66"/>
      <c r="T5" s="67"/>
      <c r="U5" s="69"/>
      <c r="W5" s="187"/>
      <c r="X5" s="188"/>
      <c r="Y5" s="188"/>
      <c r="Z5" s="188"/>
      <c r="AA5" s="188"/>
      <c r="AB5" s="189"/>
    </row>
    <row r="6" spans="1:29" s="72" customFormat="1" ht="14.25" customHeight="1" x14ac:dyDescent="0.2">
      <c r="A6" s="131"/>
      <c r="B6" s="131"/>
      <c r="C6" s="131"/>
      <c r="D6" s="131"/>
      <c r="E6" s="131"/>
      <c r="F6"/>
      <c r="G6"/>
      <c r="H6" s="44" t="s">
        <v>31</v>
      </c>
      <c r="I6"/>
      <c r="J6" s="70"/>
      <c r="K6" s="70"/>
      <c r="L6" s="70"/>
      <c r="M6"/>
      <c r="N6"/>
      <c r="O6" s="70"/>
      <c r="P6" s="70"/>
      <c r="Q6" s="71"/>
      <c r="R6" s="70"/>
      <c r="S6" s="70"/>
      <c r="T6" s="70"/>
      <c r="U6" s="70"/>
      <c r="W6" s="187"/>
      <c r="X6" s="188"/>
      <c r="Y6" s="188"/>
      <c r="Z6" s="188"/>
      <c r="AA6" s="188"/>
      <c r="AB6" s="189"/>
    </row>
    <row r="7" spans="1:29" s="72" customFormat="1" ht="14.25" customHeight="1" x14ac:dyDescent="0.2">
      <c r="A7" s="131"/>
      <c r="B7" s="131"/>
      <c r="C7" s="131"/>
      <c r="D7" s="131"/>
      <c r="E7" s="131"/>
      <c r="F7"/>
      <c r="G7"/>
      <c r="H7" s="44" t="s">
        <v>32</v>
      </c>
      <c r="I7"/>
      <c r="J7" s="70"/>
      <c r="K7" s="70"/>
      <c r="L7" s="70"/>
      <c r="M7" s="70"/>
      <c r="N7"/>
      <c r="O7" s="70"/>
      <c r="P7" s="70"/>
      <c r="Q7" s="71"/>
      <c r="R7" s="70"/>
      <c r="S7" s="70"/>
      <c r="T7" s="70"/>
      <c r="U7" s="70"/>
      <c r="W7" s="187"/>
      <c r="X7" s="188"/>
      <c r="Y7" s="188"/>
      <c r="Z7" s="188"/>
      <c r="AA7" s="188"/>
      <c r="AB7" s="189"/>
    </row>
    <row r="8" spans="1:29" s="72" customFormat="1" ht="14.25" customHeight="1" x14ac:dyDescent="0.2">
      <c r="A8" s="131"/>
      <c r="B8" s="131"/>
      <c r="C8" s="131"/>
      <c r="D8" s="131"/>
      <c r="E8" s="131"/>
      <c r="F8" s="78"/>
      <c r="G8" s="78"/>
      <c r="H8" s="44" t="s">
        <v>33</v>
      </c>
      <c r="I8"/>
      <c r="J8" s="70"/>
      <c r="K8" s="70"/>
      <c r="L8" s="70"/>
      <c r="M8" s="70"/>
      <c r="N8"/>
      <c r="O8" s="70"/>
      <c r="P8" s="70"/>
      <c r="Q8" s="71"/>
      <c r="R8" s="70"/>
      <c r="S8" s="70"/>
      <c r="T8" s="70"/>
      <c r="U8" s="70"/>
      <c r="W8" s="187"/>
      <c r="X8" s="188"/>
      <c r="Y8" s="188"/>
      <c r="Z8" s="188"/>
      <c r="AA8" s="188"/>
      <c r="AB8" s="189"/>
    </row>
    <row r="9" spans="1:29" ht="13.5" thickBot="1" x14ac:dyDescent="0.25">
      <c r="W9" s="187"/>
      <c r="X9" s="188"/>
      <c r="Y9" s="188"/>
      <c r="Z9" s="188"/>
      <c r="AA9" s="188"/>
      <c r="AB9" s="189"/>
    </row>
    <row r="10" spans="1:29" s="1" customFormat="1" x14ac:dyDescent="0.2">
      <c r="B10" s="147" t="s">
        <v>60</v>
      </c>
      <c r="C10" s="185"/>
      <c r="D10" s="185"/>
      <c r="E10" s="186"/>
      <c r="F10" s="72"/>
      <c r="G10" s="72"/>
      <c r="J10" s="108" t="s">
        <v>6</v>
      </c>
      <c r="K10" s="109" t="s">
        <v>7</v>
      </c>
      <c r="L10" s="110" t="s">
        <v>8</v>
      </c>
      <c r="M10" s="109" t="s">
        <v>9</v>
      </c>
      <c r="N10" s="110" t="s">
        <v>10</v>
      </c>
      <c r="O10" s="24"/>
      <c r="P10" s="111" t="s">
        <v>11</v>
      </c>
      <c r="Q10" s="114" t="s">
        <v>14</v>
      </c>
      <c r="R10" s="37"/>
      <c r="S10" s="25"/>
      <c r="T10" s="26"/>
      <c r="U10" s="26"/>
      <c r="V10" s="131"/>
      <c r="W10" s="190"/>
      <c r="X10" s="191"/>
      <c r="Y10" s="191"/>
      <c r="Z10" s="191"/>
      <c r="AA10" s="191"/>
      <c r="AB10" s="192"/>
      <c r="AC10" s="131"/>
    </row>
    <row r="11" spans="1:29" s="1" customFormat="1" ht="16.5" thickBot="1" x14ac:dyDescent="0.3">
      <c r="B11" s="187"/>
      <c r="C11" s="188"/>
      <c r="D11" s="188"/>
      <c r="E11" s="189"/>
      <c r="F11" s="72"/>
      <c r="G11" s="72"/>
      <c r="J11" s="27"/>
      <c r="K11" s="28"/>
      <c r="L11" s="29"/>
      <c r="M11" s="28"/>
      <c r="N11" s="29"/>
      <c r="O11" s="28"/>
      <c r="P11" s="112" t="s">
        <v>12</v>
      </c>
      <c r="Q11" s="115" t="s">
        <v>15</v>
      </c>
      <c r="R11" s="116" t="s">
        <v>16</v>
      </c>
      <c r="S11" s="38"/>
      <c r="T11" s="117" t="s">
        <v>26</v>
      </c>
      <c r="U11" s="117" t="s">
        <v>17</v>
      </c>
      <c r="V11" s="131"/>
      <c r="W11" s="131"/>
      <c r="X11" s="131"/>
      <c r="Y11" s="131"/>
      <c r="Z11" s="131"/>
      <c r="AA11" s="131"/>
      <c r="AB11" s="131"/>
      <c r="AC11" s="131"/>
    </row>
    <row r="12" spans="1:29" x14ac:dyDescent="0.2">
      <c r="B12" s="187"/>
      <c r="C12" s="188"/>
      <c r="D12" s="188"/>
      <c r="E12" s="189"/>
      <c r="F12" s="72"/>
      <c r="G12" s="72"/>
      <c r="H12" s="113" t="s">
        <v>13</v>
      </c>
      <c r="I12" s="121" t="s">
        <v>24</v>
      </c>
      <c r="J12" s="129" t="s">
        <v>50</v>
      </c>
      <c r="K12" s="50">
        <v>0.3611111111111111</v>
      </c>
      <c r="L12" s="50">
        <v>0.34722222222222227</v>
      </c>
      <c r="M12" s="50">
        <v>0.35416666666666669</v>
      </c>
      <c r="N12" s="51">
        <v>0.36805555555555558</v>
      </c>
      <c r="O12" s="31">
        <f t="shared" ref="O12:O17" si="0">SUM(J12:N12)</f>
        <v>1.4305555555555556</v>
      </c>
      <c r="P12" s="31"/>
      <c r="Q12" s="118" t="s">
        <v>18</v>
      </c>
      <c r="R12" s="55">
        <v>0.30833333333333335</v>
      </c>
      <c r="S12" s="132" t="s">
        <v>53</v>
      </c>
      <c r="T12" s="124" t="s">
        <v>27</v>
      </c>
      <c r="U12" s="34">
        <v>0.30833333333333335</v>
      </c>
      <c r="W12" s="173" t="s">
        <v>63</v>
      </c>
      <c r="X12" s="174"/>
      <c r="Y12" s="174"/>
      <c r="Z12" s="174"/>
      <c r="AA12" s="174"/>
      <c r="AB12" s="175"/>
    </row>
    <row r="13" spans="1:29" ht="13.5" thickBot="1" x14ac:dyDescent="0.25">
      <c r="B13" s="190"/>
      <c r="C13" s="191"/>
      <c r="D13" s="191"/>
      <c r="E13" s="192"/>
      <c r="H13" s="30">
        <v>1</v>
      </c>
      <c r="I13" s="122" t="s">
        <v>25</v>
      </c>
      <c r="J13" s="51"/>
      <c r="K13" s="51">
        <v>0.4375</v>
      </c>
      <c r="L13" s="51">
        <v>0.4375</v>
      </c>
      <c r="M13" s="51">
        <v>0.4375</v>
      </c>
      <c r="N13" s="51">
        <v>0.4375</v>
      </c>
      <c r="O13" s="32">
        <f t="shared" si="0"/>
        <v>1.75</v>
      </c>
      <c r="P13" s="32">
        <f>+O13-O12</f>
        <v>0.31944444444444442</v>
      </c>
      <c r="Q13" s="119" t="s">
        <v>20</v>
      </c>
      <c r="R13" s="56"/>
      <c r="S13" s="57"/>
      <c r="T13" s="22">
        <v>0.23750000000000002</v>
      </c>
      <c r="U13" s="35">
        <f>SUM(U12)+$U$12</f>
        <v>0.6166666666666667</v>
      </c>
      <c r="V13" s="1"/>
      <c r="W13" s="176"/>
      <c r="X13" s="177"/>
      <c r="Y13" s="177"/>
      <c r="Z13" s="177"/>
      <c r="AA13" s="177"/>
      <c r="AB13" s="178"/>
      <c r="AC13" s="1"/>
    </row>
    <row r="14" spans="1:29" ht="13.5" customHeight="1" thickBot="1" x14ac:dyDescent="0.25">
      <c r="F14" s="1"/>
      <c r="G14" s="1"/>
      <c r="H14" s="2"/>
      <c r="I14" s="122" t="s">
        <v>24</v>
      </c>
      <c r="J14" s="51"/>
      <c r="K14" s="51">
        <v>0.44444444444444442</v>
      </c>
      <c r="L14" s="51">
        <v>0.44444444444444442</v>
      </c>
      <c r="M14" s="51">
        <v>0.44444444444444442</v>
      </c>
      <c r="N14" s="51">
        <v>0.44444444444444442</v>
      </c>
      <c r="O14" s="32">
        <f t="shared" si="0"/>
        <v>1.7777777777777777</v>
      </c>
      <c r="P14" s="32"/>
      <c r="Q14" s="119" t="s">
        <v>19</v>
      </c>
      <c r="R14" s="56"/>
      <c r="S14" s="57"/>
      <c r="T14" s="124" t="s">
        <v>28</v>
      </c>
      <c r="U14" s="35">
        <f t="shared" ref="U14:U21" si="1">SUM(U13)+$U$12</f>
        <v>0.92500000000000004</v>
      </c>
      <c r="V14" s="1"/>
      <c r="W14" s="176"/>
      <c r="X14" s="177"/>
      <c r="Y14" s="177"/>
      <c r="Z14" s="177"/>
      <c r="AA14" s="177"/>
      <c r="AB14" s="178"/>
      <c r="AC14" s="1"/>
    </row>
    <row r="15" spans="1:29" ht="13.5" customHeight="1" thickBot="1" x14ac:dyDescent="0.25">
      <c r="B15" s="153" t="s">
        <v>77</v>
      </c>
      <c r="C15" s="154"/>
      <c r="D15" s="154"/>
      <c r="E15" s="154"/>
      <c r="F15" s="155"/>
      <c r="G15" s="1"/>
      <c r="H15" s="120" t="s">
        <v>23</v>
      </c>
      <c r="I15" s="122" t="s">
        <v>25</v>
      </c>
      <c r="J15" s="51"/>
      <c r="K15" s="51">
        <v>0.54166666666666663</v>
      </c>
      <c r="L15" s="51">
        <v>0.53125</v>
      </c>
      <c r="M15" s="51">
        <v>0.52430555555555558</v>
      </c>
      <c r="N15" s="51">
        <v>0.53472222222222221</v>
      </c>
      <c r="O15" s="32">
        <f t="shared" si="0"/>
        <v>2.1319444444444442</v>
      </c>
      <c r="P15" s="32">
        <f>+O15-O14</f>
        <v>0.35416666666666652</v>
      </c>
      <c r="Q15" s="119" t="s">
        <v>21</v>
      </c>
      <c r="R15" s="101"/>
      <c r="S15" s="58"/>
      <c r="T15" s="23"/>
      <c r="U15" s="35">
        <f>SUM(U14)+$U$12</f>
        <v>1.2333333333333334</v>
      </c>
      <c r="W15" s="176"/>
      <c r="X15" s="177"/>
      <c r="Y15" s="177"/>
      <c r="Z15" s="177"/>
      <c r="AA15" s="177"/>
      <c r="AB15" s="178"/>
    </row>
    <row r="16" spans="1:29" ht="12.75" customHeight="1" thickBot="1" x14ac:dyDescent="0.25">
      <c r="B16" s="156"/>
      <c r="C16" s="157"/>
      <c r="D16" s="157"/>
      <c r="E16" s="157"/>
      <c r="F16" s="158"/>
      <c r="H16" s="8">
        <v>43105</v>
      </c>
      <c r="I16" s="122" t="s">
        <v>24</v>
      </c>
      <c r="J16" s="51"/>
      <c r="K16" s="51">
        <v>0.57291666666666663</v>
      </c>
      <c r="L16" s="51">
        <v>0.5625</v>
      </c>
      <c r="M16" s="51">
        <v>0.55208333333333337</v>
      </c>
      <c r="N16" s="51">
        <v>0.5625</v>
      </c>
      <c r="O16" s="32">
        <f t="shared" si="0"/>
        <v>2.25</v>
      </c>
      <c r="P16" s="32"/>
      <c r="Q16" s="119" t="s">
        <v>22</v>
      </c>
      <c r="R16" s="56"/>
      <c r="S16" s="57"/>
      <c r="T16" s="35"/>
      <c r="U16" s="35"/>
      <c r="W16" s="176"/>
      <c r="X16" s="177"/>
      <c r="Y16" s="177"/>
      <c r="Z16" s="177"/>
      <c r="AA16" s="177"/>
      <c r="AB16" s="178"/>
    </row>
    <row r="17" spans="1:29" ht="13.5" thickBot="1" x14ac:dyDescent="0.25">
      <c r="B17" s="159"/>
      <c r="C17" s="160"/>
      <c r="D17" s="160"/>
      <c r="E17" s="160"/>
      <c r="F17" s="161"/>
      <c r="H17" s="2"/>
      <c r="I17" s="123" t="s">
        <v>25</v>
      </c>
      <c r="J17" s="52"/>
      <c r="K17" s="52">
        <v>0.70833333333333337</v>
      </c>
      <c r="L17" s="52">
        <v>0.6875</v>
      </c>
      <c r="M17" s="52">
        <v>0.71527777777777779</v>
      </c>
      <c r="N17" s="52">
        <v>0.6875</v>
      </c>
      <c r="O17" s="33">
        <f t="shared" si="0"/>
        <v>2.7986111111111112</v>
      </c>
      <c r="P17" s="33">
        <f>+O17-O16</f>
        <v>0.54861111111111116</v>
      </c>
      <c r="Q17" s="7"/>
      <c r="R17" s="59"/>
      <c r="S17" s="102"/>
      <c r="T17" s="36">
        <f>SUM(P12:P17)+SUM(R12:R17)+T13-T15</f>
        <v>1.7680555555555555</v>
      </c>
      <c r="U17" s="36">
        <f>SUM(U15)+$U$12</f>
        <v>1.5416666666666667</v>
      </c>
      <c r="W17" s="136" t="s">
        <v>65</v>
      </c>
      <c r="X17" s="137"/>
      <c r="Y17" s="137"/>
      <c r="Z17" s="137"/>
      <c r="AA17" s="137"/>
      <c r="AB17" s="138"/>
    </row>
    <row r="18" spans="1:29" x14ac:dyDescent="0.2">
      <c r="B18" s="143"/>
      <c r="C18" s="143"/>
      <c r="D18" s="143"/>
      <c r="E18" s="143"/>
      <c r="F18" s="143"/>
      <c r="H18" s="113" t="s">
        <v>13</v>
      </c>
      <c r="I18" s="121" t="s">
        <v>24</v>
      </c>
      <c r="J18" s="145" t="s">
        <v>51</v>
      </c>
      <c r="K18" s="145" t="s">
        <v>51</v>
      </c>
      <c r="L18" s="145" t="s">
        <v>51</v>
      </c>
      <c r="M18" s="145" t="s">
        <v>51</v>
      </c>
      <c r="N18" s="145" t="s">
        <v>51</v>
      </c>
      <c r="O18" s="31">
        <f t="shared" ref="O18:O27" si="2">SUM(J18:N18)</f>
        <v>0</v>
      </c>
      <c r="P18" s="31"/>
      <c r="Q18" s="118" t="s">
        <v>18</v>
      </c>
      <c r="R18" s="60">
        <v>0.30833333333333335</v>
      </c>
      <c r="S18" s="61" t="s">
        <v>51</v>
      </c>
      <c r="T18" s="35"/>
      <c r="U18" s="35">
        <f t="shared" si="1"/>
        <v>1.85</v>
      </c>
      <c r="W18" s="179" t="s">
        <v>66</v>
      </c>
      <c r="X18" s="180"/>
      <c r="Y18" s="180"/>
      <c r="Z18" s="183">
        <v>37</v>
      </c>
      <c r="AA18" s="139" t="s">
        <v>58</v>
      </c>
      <c r="AB18" s="140">
        <f>SUM(Z18/37*16/24)</f>
        <v>0.66666666666666663</v>
      </c>
      <c r="AC18" s="4"/>
    </row>
    <row r="19" spans="1:29" ht="13.5" customHeight="1" thickBot="1" x14ac:dyDescent="0.25">
      <c r="B19" s="143"/>
      <c r="C19" s="143"/>
      <c r="D19" s="143"/>
      <c r="E19" s="143"/>
      <c r="F19" s="143"/>
      <c r="H19" s="30">
        <f>+H13+1</f>
        <v>2</v>
      </c>
      <c r="I19" s="122" t="s">
        <v>25</v>
      </c>
      <c r="J19" s="10" t="s">
        <v>51</v>
      </c>
      <c r="K19" s="10" t="s">
        <v>51</v>
      </c>
      <c r="L19" s="10" t="s">
        <v>51</v>
      </c>
      <c r="M19" s="10" t="s">
        <v>51</v>
      </c>
      <c r="N19" s="10" t="s">
        <v>51</v>
      </c>
      <c r="O19" s="32">
        <f t="shared" si="2"/>
        <v>0</v>
      </c>
      <c r="P19" s="32">
        <f>+O19-O18</f>
        <v>0</v>
      </c>
      <c r="Q19" s="119" t="s">
        <v>20</v>
      </c>
      <c r="R19" s="62">
        <v>0.30833333333333335</v>
      </c>
      <c r="S19" s="63" t="s">
        <v>51</v>
      </c>
      <c r="T19" s="35"/>
      <c r="U19" s="35">
        <f t="shared" si="1"/>
        <v>2.1583333333333332</v>
      </c>
      <c r="W19" s="181"/>
      <c r="X19" s="182"/>
      <c r="Y19" s="182"/>
      <c r="Z19" s="184"/>
      <c r="AA19" s="141" t="s">
        <v>59</v>
      </c>
      <c r="AB19" s="142">
        <f>AB18/2</f>
        <v>0.33333333333333331</v>
      </c>
      <c r="AC19" s="4"/>
    </row>
    <row r="20" spans="1:29" ht="13.5" thickBot="1" x14ac:dyDescent="0.25">
      <c r="H20" s="2"/>
      <c r="I20" s="122" t="s">
        <v>24</v>
      </c>
      <c r="J20" s="10" t="s">
        <v>51</v>
      </c>
      <c r="K20" s="10" t="s">
        <v>51</v>
      </c>
      <c r="L20" s="10" t="s">
        <v>51</v>
      </c>
      <c r="M20" s="10" t="s">
        <v>51</v>
      </c>
      <c r="N20" s="10" t="s">
        <v>51</v>
      </c>
      <c r="O20" s="32">
        <f t="shared" si="2"/>
        <v>0</v>
      </c>
      <c r="P20" s="32"/>
      <c r="Q20" s="119" t="s">
        <v>19</v>
      </c>
      <c r="R20" s="62">
        <v>0.30833333333333335</v>
      </c>
      <c r="S20" s="63" t="s">
        <v>51</v>
      </c>
      <c r="T20" s="35"/>
      <c r="U20" s="35">
        <f t="shared" si="1"/>
        <v>2.4666666666666668</v>
      </c>
      <c r="W20" s="6"/>
      <c r="X20" s="4"/>
      <c r="Y20" s="4"/>
      <c r="Z20" s="4"/>
      <c r="AA20" s="4"/>
      <c r="AB20" s="4"/>
      <c r="AC20" s="4"/>
    </row>
    <row r="21" spans="1:29" ht="12.75" customHeight="1" x14ac:dyDescent="0.2">
      <c r="A21" s="153" t="s">
        <v>78</v>
      </c>
      <c r="B21" s="162"/>
      <c r="C21" s="162"/>
      <c r="D21" s="162"/>
      <c r="E21" s="162"/>
      <c r="F21" s="163"/>
      <c r="H21" s="120" t="s">
        <v>23</v>
      </c>
      <c r="I21" s="122" t="s">
        <v>25</v>
      </c>
      <c r="J21" s="10" t="s">
        <v>51</v>
      </c>
      <c r="K21" s="10" t="s">
        <v>51</v>
      </c>
      <c r="L21" s="10" t="s">
        <v>51</v>
      </c>
      <c r="M21" s="10" t="s">
        <v>51</v>
      </c>
      <c r="N21" s="10" t="s">
        <v>51</v>
      </c>
      <c r="O21" s="32">
        <f t="shared" si="2"/>
        <v>0</v>
      </c>
      <c r="P21" s="32">
        <f>+O21-O20</f>
        <v>0</v>
      </c>
      <c r="Q21" s="119" t="s">
        <v>21</v>
      </c>
      <c r="R21" s="62">
        <v>0.30833333333333335</v>
      </c>
      <c r="S21" s="63" t="s">
        <v>51</v>
      </c>
      <c r="T21" s="35"/>
      <c r="U21" s="35">
        <f t="shared" si="1"/>
        <v>2.7750000000000004</v>
      </c>
      <c r="W21" s="153" t="s">
        <v>64</v>
      </c>
      <c r="X21" s="162"/>
      <c r="Y21" s="163"/>
    </row>
    <row r="22" spans="1:29" ht="13.5" thickBot="1" x14ac:dyDescent="0.25">
      <c r="A22" s="164"/>
      <c r="B22" s="165"/>
      <c r="C22" s="165"/>
      <c r="D22" s="165"/>
      <c r="E22" s="165"/>
      <c r="F22" s="166"/>
      <c r="H22" s="9">
        <f>H16+7</f>
        <v>43112</v>
      </c>
      <c r="I22" s="122" t="s">
        <v>24</v>
      </c>
      <c r="J22" s="10" t="s">
        <v>51</v>
      </c>
      <c r="K22" s="10" t="s">
        <v>51</v>
      </c>
      <c r="L22" s="10" t="s">
        <v>51</v>
      </c>
      <c r="M22" s="10" t="s">
        <v>51</v>
      </c>
      <c r="N22" s="10" t="s">
        <v>51</v>
      </c>
      <c r="O22" s="32">
        <f t="shared" si="2"/>
        <v>0</v>
      </c>
      <c r="P22" s="32"/>
      <c r="Q22" s="119" t="s">
        <v>22</v>
      </c>
      <c r="R22" s="62">
        <v>0.30833333333333335</v>
      </c>
      <c r="S22" s="63" t="s">
        <v>51</v>
      </c>
      <c r="T22" s="35"/>
      <c r="U22" s="35"/>
      <c r="W22" s="167"/>
      <c r="X22" s="168"/>
      <c r="Y22" s="169"/>
    </row>
    <row r="23" spans="1:29" ht="13.5" customHeight="1" thickBot="1" x14ac:dyDescent="0.25">
      <c r="A23" s="164"/>
      <c r="B23" s="165"/>
      <c r="C23" s="165"/>
      <c r="D23" s="165"/>
      <c r="E23" s="165"/>
      <c r="F23" s="166"/>
      <c r="H23" s="2"/>
      <c r="I23" s="123" t="s">
        <v>25</v>
      </c>
      <c r="J23" s="10" t="s">
        <v>51</v>
      </c>
      <c r="K23" s="10" t="s">
        <v>51</v>
      </c>
      <c r="L23" s="10" t="s">
        <v>51</v>
      </c>
      <c r="M23" s="10" t="s">
        <v>51</v>
      </c>
      <c r="N23" s="10" t="s">
        <v>51</v>
      </c>
      <c r="O23" s="33">
        <f t="shared" si="2"/>
        <v>0</v>
      </c>
      <c r="P23" s="33">
        <f>+O23-O22</f>
        <v>0</v>
      </c>
      <c r="Q23" s="7"/>
      <c r="R23" s="64"/>
      <c r="S23" s="103"/>
      <c r="T23" s="36">
        <f>SUM(P18:P23)+SUM(R18:R23)+T17</f>
        <v>3.3097222222222222</v>
      </c>
      <c r="U23" s="36">
        <f>SUM(U21)+$U$12</f>
        <v>3.0833333333333339</v>
      </c>
    </row>
    <row r="24" spans="1:29" x14ac:dyDescent="0.2">
      <c r="A24" s="167"/>
      <c r="B24" s="168"/>
      <c r="C24" s="168"/>
      <c r="D24" s="168"/>
      <c r="E24" s="168"/>
      <c r="F24" s="169"/>
      <c r="H24" s="113" t="s">
        <v>13</v>
      </c>
      <c r="I24" s="121" t="s">
        <v>24</v>
      </c>
      <c r="J24" s="50">
        <v>0.3611111111111111</v>
      </c>
      <c r="K24" s="50">
        <v>0.3576388888888889</v>
      </c>
      <c r="L24" s="50">
        <v>0.35069444444444442</v>
      </c>
      <c r="M24" s="50">
        <v>0.35416666666666669</v>
      </c>
      <c r="N24" s="50">
        <v>0.36458333333333331</v>
      </c>
      <c r="O24" s="31">
        <f t="shared" si="2"/>
        <v>1.7881944444444444</v>
      </c>
      <c r="P24" s="31"/>
      <c r="Q24" s="118" t="s">
        <v>18</v>
      </c>
      <c r="R24" s="55"/>
      <c r="S24" s="105"/>
      <c r="T24" s="35"/>
      <c r="U24" s="35">
        <f>SUM(U23)+$U$12</f>
        <v>3.3916666666666675</v>
      </c>
    </row>
    <row r="25" spans="1:29" ht="12.75" customHeight="1" thickBot="1" x14ac:dyDescent="0.25">
      <c r="H25" s="30">
        <f>+H19+1</f>
        <v>3</v>
      </c>
      <c r="I25" s="122" t="s">
        <v>25</v>
      </c>
      <c r="J25" s="51">
        <v>0.51041666666666663</v>
      </c>
      <c r="K25" s="51">
        <v>0.54861111111111105</v>
      </c>
      <c r="L25" s="51">
        <v>0.52083333333333337</v>
      </c>
      <c r="M25" s="51">
        <v>0.53125</v>
      </c>
      <c r="N25" s="51">
        <v>0.54166666666666663</v>
      </c>
      <c r="O25" s="32">
        <f t="shared" si="2"/>
        <v>2.6527777777777777</v>
      </c>
      <c r="P25" s="32">
        <f>+O25-O24</f>
        <v>0.86458333333333326</v>
      </c>
      <c r="Q25" s="119" t="s">
        <v>20</v>
      </c>
      <c r="R25" s="56"/>
      <c r="S25" s="57"/>
      <c r="T25" s="35"/>
      <c r="U25" s="35">
        <f>SUM(U24)+$U$12</f>
        <v>3.7000000000000011</v>
      </c>
      <c r="AA25" t="s">
        <v>2</v>
      </c>
    </row>
    <row r="26" spans="1:29" ht="13.5" thickBot="1" x14ac:dyDescent="0.25">
      <c r="H26" s="2"/>
      <c r="I26" s="122" t="s">
        <v>24</v>
      </c>
      <c r="J26" s="106">
        <v>0.54166666666666663</v>
      </c>
      <c r="K26" s="51">
        <v>0.58333333333333337</v>
      </c>
      <c r="L26" s="51">
        <v>0.54861111111111105</v>
      </c>
      <c r="M26" s="51">
        <v>0.5625</v>
      </c>
      <c r="N26" s="106">
        <v>0.5625</v>
      </c>
      <c r="O26" s="32">
        <f t="shared" si="2"/>
        <v>2.7986111111111112</v>
      </c>
      <c r="P26" s="32"/>
      <c r="Q26" s="119" t="s">
        <v>19</v>
      </c>
      <c r="R26" s="56"/>
      <c r="S26" s="57"/>
      <c r="T26" s="35"/>
      <c r="U26" s="35">
        <f>SUM(U25)+$U$12</f>
        <v>4.0083333333333346</v>
      </c>
      <c r="X26" s="170" t="s">
        <v>67</v>
      </c>
      <c r="Y26" s="171"/>
      <c r="Z26" s="171"/>
      <c r="AA26" s="171"/>
      <c r="AB26" s="172"/>
    </row>
    <row r="27" spans="1:29" x14ac:dyDescent="0.2">
      <c r="H27" s="120" t="s">
        <v>23</v>
      </c>
      <c r="I27" s="122" t="s">
        <v>25</v>
      </c>
      <c r="J27" s="51">
        <v>0.71180555555555547</v>
      </c>
      <c r="K27" s="51">
        <v>0.70833333333333337</v>
      </c>
      <c r="L27" s="51">
        <v>0.70486111111111116</v>
      </c>
      <c r="M27" s="51">
        <v>0.71875</v>
      </c>
      <c r="N27" s="106">
        <v>0.6875</v>
      </c>
      <c r="O27" s="32">
        <f t="shared" si="2"/>
        <v>3.53125</v>
      </c>
      <c r="P27" s="32">
        <f>+O27-O26</f>
        <v>0.73263888888888884</v>
      </c>
      <c r="Q27" s="119" t="s">
        <v>21</v>
      </c>
      <c r="R27" s="56"/>
      <c r="S27" s="57"/>
      <c r="T27" s="35"/>
      <c r="U27" s="35">
        <f>SUM(U26)+$U$12</f>
        <v>4.3166666666666682</v>
      </c>
    </row>
    <row r="28" spans="1:29" ht="13.5" thickBot="1" x14ac:dyDescent="0.25">
      <c r="H28" s="8">
        <f>H22+7</f>
        <v>43119</v>
      </c>
      <c r="I28" s="122" t="s">
        <v>24</v>
      </c>
      <c r="J28" s="51"/>
      <c r="K28" s="51"/>
      <c r="L28" s="51"/>
      <c r="M28" s="51"/>
      <c r="N28" s="51"/>
      <c r="O28" s="32">
        <f t="shared" ref="O28:O33" si="3">SUM(J28:N28)</f>
        <v>0</v>
      </c>
      <c r="P28" s="32"/>
      <c r="Q28" s="119" t="s">
        <v>22</v>
      </c>
      <c r="R28" s="56"/>
      <c r="S28" s="133"/>
      <c r="T28" s="35"/>
      <c r="U28" s="35"/>
    </row>
    <row r="29" spans="1:29" ht="13.5" thickBot="1" x14ac:dyDescent="0.25">
      <c r="H29" s="2"/>
      <c r="I29" s="123" t="s">
        <v>25</v>
      </c>
      <c r="J29" s="52"/>
      <c r="K29" s="52"/>
      <c r="L29" s="52"/>
      <c r="M29" s="52"/>
      <c r="N29" s="52"/>
      <c r="O29" s="33">
        <f t="shared" si="3"/>
        <v>0</v>
      </c>
      <c r="P29" s="33">
        <f>+O29-O28</f>
        <v>0</v>
      </c>
      <c r="Q29" s="7"/>
      <c r="R29" s="59"/>
      <c r="S29" s="102"/>
      <c r="T29" s="36">
        <f>SUM(P24:P29)+SUM(R24:R29)+T23</f>
        <v>4.9069444444444441</v>
      </c>
      <c r="U29" s="36">
        <f>SUM(U27)+$U$12</f>
        <v>4.6250000000000018</v>
      </c>
      <c r="X29" s="170" t="s">
        <v>68</v>
      </c>
      <c r="Y29" s="171"/>
      <c r="Z29" s="171"/>
      <c r="AA29" s="171"/>
      <c r="AB29" s="172"/>
    </row>
    <row r="30" spans="1:29" x14ac:dyDescent="0.2">
      <c r="H30" s="113" t="s">
        <v>13</v>
      </c>
      <c r="I30" s="121" t="s">
        <v>24</v>
      </c>
      <c r="J30" s="53" t="s">
        <v>52</v>
      </c>
      <c r="K30" s="53">
        <v>0.36458333333333331</v>
      </c>
      <c r="L30" s="53">
        <v>0.37152777777777773</v>
      </c>
      <c r="M30" s="53">
        <v>0.36458333333333331</v>
      </c>
      <c r="N30" s="53">
        <v>0.35416666666666669</v>
      </c>
      <c r="O30" s="31">
        <f t="shared" si="3"/>
        <v>1.4548611111111112</v>
      </c>
      <c r="P30" s="31"/>
      <c r="Q30" s="118" t="s">
        <v>18</v>
      </c>
      <c r="R30" s="60">
        <v>0.30833333333333335</v>
      </c>
      <c r="S30" s="61" t="s">
        <v>52</v>
      </c>
      <c r="T30" s="35"/>
      <c r="U30" s="35">
        <f>SUM(U29)+$U$12</f>
        <v>4.9333333333333353</v>
      </c>
    </row>
    <row r="31" spans="1:29" ht="13.5" customHeight="1" thickBot="1" x14ac:dyDescent="0.25">
      <c r="D31" s="153" t="s">
        <v>61</v>
      </c>
      <c r="E31" s="154"/>
      <c r="F31" s="155"/>
      <c r="H31" s="30">
        <f>+H25+1</f>
        <v>4</v>
      </c>
      <c r="I31" s="122" t="s">
        <v>25</v>
      </c>
      <c r="J31" s="10" t="s">
        <v>52</v>
      </c>
      <c r="K31" s="10">
        <v>0.54166666666666663</v>
      </c>
      <c r="L31" s="10">
        <v>0.54861111111111105</v>
      </c>
      <c r="M31" s="10">
        <v>0.51388888888888895</v>
      </c>
      <c r="N31" s="10">
        <v>0.54166666666666663</v>
      </c>
      <c r="O31" s="32">
        <f t="shared" si="3"/>
        <v>2.145833333333333</v>
      </c>
      <c r="P31" s="32">
        <f>+O31-O30</f>
        <v>0.69097222222222188</v>
      </c>
      <c r="Q31" s="119" t="s">
        <v>20</v>
      </c>
      <c r="R31" s="62"/>
      <c r="S31" s="63"/>
      <c r="T31" s="35"/>
      <c r="U31" s="35">
        <f>SUM(U30)+$U$12</f>
        <v>5.2416666666666689</v>
      </c>
    </row>
    <row r="32" spans="1:29" ht="13.5" customHeight="1" thickBot="1" x14ac:dyDescent="0.25">
      <c r="D32" s="156"/>
      <c r="E32" s="157"/>
      <c r="F32" s="158"/>
      <c r="H32" s="2"/>
      <c r="I32" s="122" t="s">
        <v>24</v>
      </c>
      <c r="J32" s="10" t="s">
        <v>52</v>
      </c>
      <c r="K32" s="10">
        <v>0.57291666666666663</v>
      </c>
      <c r="L32" s="10">
        <v>0.57638888888888895</v>
      </c>
      <c r="M32" s="10">
        <v>0.54861111111111105</v>
      </c>
      <c r="N32" s="130" t="s">
        <v>51</v>
      </c>
      <c r="O32" s="32">
        <f t="shared" si="3"/>
        <v>1.6979166666666665</v>
      </c>
      <c r="P32" s="32"/>
      <c r="Q32" s="119" t="s">
        <v>19</v>
      </c>
      <c r="R32" s="62"/>
      <c r="S32" s="63"/>
      <c r="T32" s="35"/>
      <c r="U32" s="35">
        <f>SUM(U31)+$U$12</f>
        <v>5.5500000000000025</v>
      </c>
    </row>
    <row r="33" spans="2:29" x14ac:dyDescent="0.2">
      <c r="D33" s="159"/>
      <c r="E33" s="160"/>
      <c r="F33" s="161"/>
      <c r="H33" s="120" t="s">
        <v>23</v>
      </c>
      <c r="I33" s="122" t="s">
        <v>25</v>
      </c>
      <c r="J33" s="10" t="s">
        <v>52</v>
      </c>
      <c r="K33" s="10">
        <v>0.70833333333333337</v>
      </c>
      <c r="L33" s="10">
        <v>0.72916666666666663</v>
      </c>
      <c r="M33" s="10">
        <v>0.69791666666666663</v>
      </c>
      <c r="N33" s="130" t="s">
        <v>51</v>
      </c>
      <c r="O33" s="32">
        <f t="shared" si="3"/>
        <v>2.1354166666666665</v>
      </c>
      <c r="P33" s="32">
        <f>+O33-O32</f>
        <v>0.4375</v>
      </c>
      <c r="Q33" s="119" t="s">
        <v>21</v>
      </c>
      <c r="R33" s="62"/>
      <c r="S33" s="63"/>
      <c r="T33" s="35"/>
      <c r="U33" s="35">
        <f>SUM(U32)+$U$12</f>
        <v>5.8583333333333361</v>
      </c>
    </row>
    <row r="34" spans="2:29" ht="13.5" customHeight="1" thickBot="1" x14ac:dyDescent="0.25">
      <c r="H34" s="9">
        <f>H28+7</f>
        <v>43126</v>
      </c>
      <c r="I34" s="122" t="s">
        <v>24</v>
      </c>
      <c r="J34" s="10" t="s">
        <v>52</v>
      </c>
      <c r="K34" s="10"/>
      <c r="L34" s="10"/>
      <c r="M34" s="10"/>
      <c r="N34" s="10"/>
      <c r="O34" s="32">
        <f t="shared" ref="O34:O39" si="4">SUM(J34:N34)</f>
        <v>0</v>
      </c>
      <c r="P34" s="32"/>
      <c r="Q34" s="119" t="s">
        <v>22</v>
      </c>
      <c r="R34" s="62">
        <v>0.15416666666666667</v>
      </c>
      <c r="S34" s="134" t="s">
        <v>51</v>
      </c>
      <c r="T34" s="35"/>
      <c r="U34" s="35"/>
      <c r="X34" s="153" t="s">
        <v>69</v>
      </c>
      <c r="Y34" s="154"/>
      <c r="Z34" s="154"/>
      <c r="AA34" s="154"/>
      <c r="AB34" s="154"/>
      <c r="AC34" s="155"/>
    </row>
    <row r="35" spans="2:29" ht="13.5" thickBot="1" x14ac:dyDescent="0.25">
      <c r="H35" s="2"/>
      <c r="I35" s="123" t="s">
        <v>25</v>
      </c>
      <c r="J35" s="54" t="s">
        <v>52</v>
      </c>
      <c r="K35" s="54"/>
      <c r="L35" s="54"/>
      <c r="M35" s="54"/>
      <c r="N35" s="54"/>
      <c r="O35" s="33">
        <f t="shared" si="4"/>
        <v>0</v>
      </c>
      <c r="P35" s="33">
        <f>+O35-O34</f>
        <v>0</v>
      </c>
      <c r="Q35" s="7"/>
      <c r="R35" s="64"/>
      <c r="S35" s="103"/>
      <c r="T35" s="36">
        <f>SUM(P30:P35)+SUM(R30:R35)+T29</f>
        <v>6.4979166666666659</v>
      </c>
      <c r="U35" s="36">
        <f>SUM(U33)+$U$12</f>
        <v>6.1666666666666696</v>
      </c>
      <c r="X35" s="159"/>
      <c r="Y35" s="160"/>
      <c r="Z35" s="160"/>
      <c r="AA35" s="160"/>
      <c r="AB35" s="160"/>
      <c r="AC35" s="161"/>
    </row>
    <row r="36" spans="2:29" ht="12.75" customHeight="1" x14ac:dyDescent="0.2">
      <c r="H36" s="113" t="s">
        <v>13</v>
      </c>
      <c r="I36" s="121" t="s">
        <v>24</v>
      </c>
      <c r="J36" s="51" t="s">
        <v>53</v>
      </c>
      <c r="K36" s="50">
        <v>0.36458333333333331</v>
      </c>
      <c r="L36" s="50">
        <v>0.36458333333333331</v>
      </c>
      <c r="M36" s="50">
        <v>0.34722222222222227</v>
      </c>
      <c r="N36" s="50" t="s">
        <v>54</v>
      </c>
      <c r="O36" s="31">
        <f t="shared" si="4"/>
        <v>1.0763888888888888</v>
      </c>
      <c r="P36" s="31"/>
      <c r="Q36" s="118" t="s">
        <v>18</v>
      </c>
      <c r="R36" s="55">
        <v>0.30833333333333335</v>
      </c>
      <c r="S36" s="65" t="s">
        <v>53</v>
      </c>
      <c r="T36" s="35"/>
      <c r="U36" s="35">
        <f>SUM(U35)+$U$12</f>
        <v>6.4750000000000032</v>
      </c>
    </row>
    <row r="37" spans="2:29" ht="13.5" thickBot="1" x14ac:dyDescent="0.25">
      <c r="H37" s="30">
        <f>+H31+1</f>
        <v>5</v>
      </c>
      <c r="I37" s="122" t="s">
        <v>25</v>
      </c>
      <c r="J37" s="51" t="s">
        <v>53</v>
      </c>
      <c r="K37" s="51">
        <v>0.5625</v>
      </c>
      <c r="L37" s="51">
        <v>0.51736111111111105</v>
      </c>
      <c r="M37" s="51">
        <v>0.52083333333333337</v>
      </c>
      <c r="N37" s="51" t="s">
        <v>54</v>
      </c>
      <c r="O37" s="32">
        <f t="shared" si="4"/>
        <v>1.6006944444444446</v>
      </c>
      <c r="P37" s="32">
        <f>+O37-O36</f>
        <v>0.5243055555555558</v>
      </c>
      <c r="Q37" s="119" t="s">
        <v>20</v>
      </c>
      <c r="R37" s="56"/>
      <c r="S37" s="57"/>
      <c r="T37" s="35"/>
      <c r="U37" s="35">
        <f>SUM(U36)+$U$12</f>
        <v>6.7833333333333368</v>
      </c>
    </row>
    <row r="38" spans="2:29" ht="13.5" customHeight="1" thickBot="1" x14ac:dyDescent="0.25">
      <c r="B38" s="144"/>
      <c r="C38" s="144"/>
      <c r="D38" s="153" t="s">
        <v>62</v>
      </c>
      <c r="E38" s="154"/>
      <c r="F38" s="155"/>
      <c r="H38" s="2"/>
      <c r="I38" s="122" t="s">
        <v>24</v>
      </c>
      <c r="J38" s="51" t="s">
        <v>53</v>
      </c>
      <c r="K38" s="51">
        <v>0.58333333333333337</v>
      </c>
      <c r="L38" s="51">
        <v>0.54166666666666663</v>
      </c>
      <c r="M38" s="51">
        <v>0.5625</v>
      </c>
      <c r="N38" s="51">
        <v>0.54166666666666663</v>
      </c>
      <c r="O38" s="32">
        <f t="shared" si="4"/>
        <v>2.2291666666666665</v>
      </c>
      <c r="P38" s="32"/>
      <c r="Q38" s="119" t="s">
        <v>19</v>
      </c>
      <c r="R38" s="56"/>
      <c r="S38" s="57"/>
      <c r="T38" s="35"/>
      <c r="U38" s="35">
        <f>SUM(U37)+$U$12</f>
        <v>7.0916666666666703</v>
      </c>
      <c r="W38" s="153" t="s">
        <v>70</v>
      </c>
      <c r="X38" s="154"/>
      <c r="Y38" s="154"/>
      <c r="Z38" s="155"/>
    </row>
    <row r="39" spans="2:29" x14ac:dyDescent="0.2">
      <c r="B39" s="144"/>
      <c r="C39" s="144"/>
      <c r="D39" s="156"/>
      <c r="E39" s="157"/>
      <c r="F39" s="158"/>
      <c r="H39" s="120" t="s">
        <v>23</v>
      </c>
      <c r="I39" s="122" t="s">
        <v>25</v>
      </c>
      <c r="J39" s="51" t="s">
        <v>53</v>
      </c>
      <c r="K39" s="51">
        <v>0.71180555555555547</v>
      </c>
      <c r="L39" s="51">
        <v>0.72222222222222221</v>
      </c>
      <c r="M39" s="51">
        <v>0.71875</v>
      </c>
      <c r="N39" s="51">
        <v>0.6875</v>
      </c>
      <c r="O39" s="32">
        <f t="shared" si="4"/>
        <v>2.8402777777777777</v>
      </c>
      <c r="P39" s="32">
        <f>+O39-O38</f>
        <v>0.61111111111111116</v>
      </c>
      <c r="Q39" s="119" t="s">
        <v>21</v>
      </c>
      <c r="R39" s="56"/>
      <c r="S39" s="57"/>
      <c r="T39" s="35"/>
      <c r="U39" s="35">
        <f>SUM(U38)+$U$12</f>
        <v>7.4000000000000039</v>
      </c>
      <c r="W39" s="156"/>
      <c r="X39" s="157"/>
      <c r="Y39" s="157"/>
      <c r="Z39" s="158"/>
    </row>
    <row r="40" spans="2:29" ht="13.5" customHeight="1" thickBot="1" x14ac:dyDescent="0.25">
      <c r="B40" s="144"/>
      <c r="C40" s="144"/>
      <c r="D40" s="159"/>
      <c r="E40" s="160"/>
      <c r="F40" s="161"/>
      <c r="H40" s="8">
        <f>H34+7</f>
        <v>43133</v>
      </c>
      <c r="I40" s="122" t="s">
        <v>24</v>
      </c>
      <c r="J40" s="51" t="s">
        <v>53</v>
      </c>
      <c r="K40" s="51"/>
      <c r="L40" s="51"/>
      <c r="M40" s="51"/>
      <c r="N40" s="51"/>
      <c r="O40" s="32">
        <f t="shared" ref="O40:O45" si="5">SUM(J40:N40)</f>
        <v>0</v>
      </c>
      <c r="P40" s="32"/>
      <c r="Q40" s="119" t="s">
        <v>22</v>
      </c>
      <c r="R40" s="56"/>
      <c r="S40" s="57"/>
      <c r="T40" s="35"/>
      <c r="U40" s="35"/>
      <c r="W40" s="159"/>
      <c r="X40" s="160"/>
      <c r="Y40" s="160"/>
      <c r="Z40" s="161"/>
    </row>
    <row r="41" spans="2:29" ht="13.5" thickBot="1" x14ac:dyDescent="0.25">
      <c r="H41" s="2"/>
      <c r="I41" s="123" t="s">
        <v>25</v>
      </c>
      <c r="J41" s="52" t="s">
        <v>53</v>
      </c>
      <c r="K41" s="52"/>
      <c r="L41" s="52"/>
      <c r="M41" s="52"/>
      <c r="N41" s="52"/>
      <c r="O41" s="33">
        <f t="shared" si="5"/>
        <v>0</v>
      </c>
      <c r="P41" s="33">
        <f>+O41-O40</f>
        <v>0</v>
      </c>
      <c r="Q41" s="7"/>
      <c r="R41" s="59"/>
      <c r="S41" s="102"/>
      <c r="T41" s="36">
        <f>SUM(P36:P41)+SUM(R36:R41)+T35</f>
        <v>7.9416666666666664</v>
      </c>
      <c r="U41" s="36">
        <f>SUM(U39)+$U$12</f>
        <v>7.7083333333333375</v>
      </c>
      <c r="V41" s="100"/>
    </row>
    <row r="42" spans="2:29" ht="12.75" customHeight="1" x14ac:dyDescent="0.2">
      <c r="H42" s="113" t="s">
        <v>13</v>
      </c>
      <c r="I42" s="121" t="s">
        <v>24</v>
      </c>
      <c r="J42" s="53">
        <v>0.3611111111111111</v>
      </c>
      <c r="K42" s="53">
        <v>0.3576388888888889</v>
      </c>
      <c r="L42" s="53">
        <v>0.36458333333333331</v>
      </c>
      <c r="M42" s="53">
        <v>0.34375</v>
      </c>
      <c r="N42" s="53" t="s">
        <v>54</v>
      </c>
      <c r="O42" s="31">
        <f t="shared" si="5"/>
        <v>1.4270833333333333</v>
      </c>
      <c r="P42" s="31"/>
      <c r="Q42" s="118" t="s">
        <v>18</v>
      </c>
      <c r="R42" s="60"/>
      <c r="S42" s="61"/>
      <c r="T42" s="35"/>
      <c r="U42" s="35">
        <f>SUM(U41)+$U$12</f>
        <v>8.016666666666671</v>
      </c>
      <c r="W42" s="147" t="s">
        <v>74</v>
      </c>
      <c r="X42" s="185"/>
      <c r="Y42" s="185"/>
      <c r="Z42" s="185"/>
      <c r="AA42" s="185"/>
      <c r="AB42" s="186"/>
    </row>
    <row r="43" spans="2:29" ht="13.5" thickBot="1" x14ac:dyDescent="0.25">
      <c r="H43" s="30">
        <f>+H37+1</f>
        <v>6</v>
      </c>
      <c r="I43" s="122" t="s">
        <v>25</v>
      </c>
      <c r="J43" s="10">
        <v>0.54166666666666663</v>
      </c>
      <c r="K43" s="10">
        <v>0.52083333333333337</v>
      </c>
      <c r="L43" s="10">
        <v>0.42708333333333331</v>
      </c>
      <c r="M43" s="10">
        <v>0.52083333333333337</v>
      </c>
      <c r="N43" s="10" t="s">
        <v>54</v>
      </c>
      <c r="O43" s="32">
        <f t="shared" si="5"/>
        <v>2.0104166666666665</v>
      </c>
      <c r="P43" s="32">
        <f>+O43-O42</f>
        <v>0.58333333333333326</v>
      </c>
      <c r="Q43" s="119" t="s">
        <v>20</v>
      </c>
      <c r="R43" s="62"/>
      <c r="S43" s="63"/>
      <c r="T43" s="35"/>
      <c r="U43" s="35">
        <f>SUM(U42)+$U$12</f>
        <v>8.3250000000000046</v>
      </c>
      <c r="W43" s="187"/>
      <c r="X43" s="188"/>
      <c r="Y43" s="188"/>
      <c r="Z43" s="188"/>
      <c r="AA43" s="188"/>
      <c r="AB43" s="189"/>
    </row>
    <row r="44" spans="2:29" ht="13.5" thickBot="1" x14ac:dyDescent="0.25">
      <c r="H44" s="2"/>
      <c r="I44" s="122" t="s">
        <v>24</v>
      </c>
      <c r="J44" s="10">
        <v>0.57291666666666663</v>
      </c>
      <c r="K44" s="10">
        <v>0.55208333333333337</v>
      </c>
      <c r="L44" s="10">
        <v>0.51041666666666663</v>
      </c>
      <c r="M44" s="10">
        <v>0.5625</v>
      </c>
      <c r="N44" s="10" t="s">
        <v>54</v>
      </c>
      <c r="O44" s="32">
        <f t="shared" si="5"/>
        <v>2.1979166666666665</v>
      </c>
      <c r="P44" s="32"/>
      <c r="Q44" s="119" t="s">
        <v>19</v>
      </c>
      <c r="R44" s="62">
        <v>8.3333333333333329E-2</v>
      </c>
      <c r="S44" s="63" t="s">
        <v>57</v>
      </c>
      <c r="T44" s="35"/>
      <c r="U44" s="35">
        <f>SUM(U43)+$U$12</f>
        <v>8.6333333333333382</v>
      </c>
      <c r="W44" s="187"/>
      <c r="X44" s="188"/>
      <c r="Y44" s="188"/>
      <c r="Z44" s="188"/>
      <c r="AA44" s="188"/>
      <c r="AB44" s="189"/>
    </row>
    <row r="45" spans="2:29" x14ac:dyDescent="0.2">
      <c r="H45" s="120" t="s">
        <v>23</v>
      </c>
      <c r="I45" s="122" t="s">
        <v>25</v>
      </c>
      <c r="J45" s="10">
        <v>0.70833333333333337</v>
      </c>
      <c r="K45" s="10">
        <v>0.72916666666666663</v>
      </c>
      <c r="L45" s="10">
        <v>0.54166666666666663</v>
      </c>
      <c r="M45" s="10">
        <v>0.69791666666666663</v>
      </c>
      <c r="N45" s="10" t="s">
        <v>54</v>
      </c>
      <c r="O45" s="32">
        <f t="shared" si="5"/>
        <v>2.677083333333333</v>
      </c>
      <c r="P45" s="32">
        <f>+O45-O44</f>
        <v>0.47916666666666652</v>
      </c>
      <c r="Q45" s="119" t="s">
        <v>21</v>
      </c>
      <c r="R45" s="62"/>
      <c r="S45" s="63"/>
      <c r="T45" s="35"/>
      <c r="U45" s="35">
        <f>SUM(U44)+$U$12</f>
        <v>8.9416666666666718</v>
      </c>
      <c r="W45" s="190"/>
      <c r="X45" s="191"/>
      <c r="Y45" s="191"/>
      <c r="Z45" s="191"/>
      <c r="AA45" s="191"/>
      <c r="AB45" s="192"/>
    </row>
    <row r="46" spans="2:29" ht="13.5" thickBot="1" x14ac:dyDescent="0.25">
      <c r="H46" s="9">
        <f>H40+7</f>
        <v>43140</v>
      </c>
      <c r="I46" s="122" t="s">
        <v>24</v>
      </c>
      <c r="J46" s="10"/>
      <c r="K46" s="10"/>
      <c r="L46" s="10">
        <v>0.5625</v>
      </c>
      <c r="M46" s="10"/>
      <c r="N46" s="10" t="s">
        <v>54</v>
      </c>
      <c r="O46" s="32">
        <f t="shared" ref="O46:O51" si="6">SUM(J46:N46)</f>
        <v>0.5625</v>
      </c>
      <c r="P46" s="32"/>
      <c r="Q46" s="119" t="s">
        <v>22</v>
      </c>
      <c r="R46" s="62"/>
      <c r="S46" s="63"/>
      <c r="T46" s="35"/>
      <c r="U46" s="35"/>
    </row>
    <row r="47" spans="2:29" ht="13.5" customHeight="1" thickBot="1" x14ac:dyDescent="0.25">
      <c r="H47" s="2"/>
      <c r="I47" s="123" t="s">
        <v>25</v>
      </c>
      <c r="J47" s="54"/>
      <c r="K47" s="54"/>
      <c r="L47" s="54">
        <v>0.70833333333333337</v>
      </c>
      <c r="M47" s="54"/>
      <c r="N47" s="54" t="s">
        <v>54</v>
      </c>
      <c r="O47" s="33">
        <f t="shared" si="6"/>
        <v>0.70833333333333337</v>
      </c>
      <c r="P47" s="33">
        <f>+O47-O46</f>
        <v>0.14583333333333337</v>
      </c>
      <c r="Q47" s="7"/>
      <c r="R47" s="64"/>
      <c r="S47" s="103"/>
      <c r="T47" s="36">
        <f>SUM(P42:P47)+SUM(R42:R47)+T41</f>
        <v>9.2333333333333325</v>
      </c>
      <c r="U47" s="36">
        <f>SUM(U17)*6</f>
        <v>9.25</v>
      </c>
      <c r="W47" s="147" t="s">
        <v>75</v>
      </c>
      <c r="X47" s="185"/>
      <c r="Y47" s="185"/>
      <c r="Z47" s="185"/>
      <c r="AA47" s="186"/>
    </row>
    <row r="48" spans="2:29" x14ac:dyDescent="0.2">
      <c r="C48" s="147" t="s">
        <v>79</v>
      </c>
      <c r="D48" s="185"/>
      <c r="E48" s="185"/>
      <c r="F48" s="186"/>
      <c r="H48" s="113" t="s">
        <v>13</v>
      </c>
      <c r="I48" s="121" t="s">
        <v>24</v>
      </c>
      <c r="J48" s="50">
        <v>0.36805555555555558</v>
      </c>
      <c r="K48" s="50" t="s">
        <v>55</v>
      </c>
      <c r="L48" s="50">
        <v>0.36458333333333331</v>
      </c>
      <c r="M48" s="50">
        <v>0.3611111111111111</v>
      </c>
      <c r="N48" s="50">
        <v>0.36458333333333331</v>
      </c>
      <c r="O48" s="31">
        <f t="shared" si="6"/>
        <v>1.4583333333333333</v>
      </c>
      <c r="P48" s="31"/>
      <c r="Q48" s="118" t="s">
        <v>18</v>
      </c>
      <c r="R48" s="55"/>
      <c r="S48" s="65"/>
      <c r="T48" s="35"/>
      <c r="U48" s="35">
        <f>SUM(U47)+$U$12</f>
        <v>9.5583333333333336</v>
      </c>
      <c r="W48" s="187"/>
      <c r="X48" s="188"/>
      <c r="Y48" s="188"/>
      <c r="Z48" s="188"/>
      <c r="AA48" s="189"/>
    </row>
    <row r="49" spans="3:27" ht="13.5" thickBot="1" x14ac:dyDescent="0.25">
      <c r="C49" s="187"/>
      <c r="D49" s="188"/>
      <c r="E49" s="188"/>
      <c r="F49" s="189"/>
      <c r="H49" s="30">
        <f>+H43+1</f>
        <v>7</v>
      </c>
      <c r="I49" s="122" t="s">
        <v>25</v>
      </c>
      <c r="J49" s="51">
        <v>0.53472222222222221</v>
      </c>
      <c r="K49" s="51" t="s">
        <v>55</v>
      </c>
      <c r="L49" s="51">
        <v>0.5625</v>
      </c>
      <c r="M49" s="51">
        <v>0.53125</v>
      </c>
      <c r="N49" s="51">
        <v>0.52083333333333337</v>
      </c>
      <c r="O49" s="32">
        <f t="shared" si="6"/>
        <v>2.1493055555555558</v>
      </c>
      <c r="P49" s="32">
        <f>+O49-O48</f>
        <v>0.69097222222222254</v>
      </c>
      <c r="Q49" s="119" t="s">
        <v>20</v>
      </c>
      <c r="R49" s="56">
        <v>0.30833333333333335</v>
      </c>
      <c r="S49" s="57" t="s">
        <v>55</v>
      </c>
      <c r="T49" s="35"/>
      <c r="U49" s="35">
        <f>SUM(U48)+$U$12</f>
        <v>9.8666666666666671</v>
      </c>
      <c r="V49" s="100"/>
      <c r="W49" s="187"/>
      <c r="X49" s="188"/>
      <c r="Y49" s="188"/>
      <c r="Z49" s="188"/>
      <c r="AA49" s="189"/>
    </row>
    <row r="50" spans="3:27" ht="13.5" customHeight="1" thickBot="1" x14ac:dyDescent="0.25">
      <c r="C50" s="187"/>
      <c r="D50" s="188"/>
      <c r="E50" s="188"/>
      <c r="F50" s="189"/>
      <c r="H50" s="2"/>
      <c r="I50" s="122" t="s">
        <v>24</v>
      </c>
      <c r="J50" s="51">
        <v>0.5625</v>
      </c>
      <c r="K50" s="51" t="s">
        <v>55</v>
      </c>
      <c r="L50" s="51">
        <v>0.59375</v>
      </c>
      <c r="M50" s="51">
        <v>0.55208333333333337</v>
      </c>
      <c r="N50" s="51">
        <v>0.55208333333333337</v>
      </c>
      <c r="O50" s="32">
        <f t="shared" si="6"/>
        <v>2.260416666666667</v>
      </c>
      <c r="P50" s="32"/>
      <c r="Q50" s="119" t="s">
        <v>19</v>
      </c>
      <c r="R50" s="56"/>
      <c r="S50" s="57"/>
      <c r="T50" s="35"/>
      <c r="U50" s="35">
        <f>SUM(U49)+$U$12</f>
        <v>10.175000000000001</v>
      </c>
      <c r="W50" s="187"/>
      <c r="X50" s="188"/>
      <c r="Y50" s="188"/>
      <c r="Z50" s="188"/>
      <c r="AA50" s="189"/>
    </row>
    <row r="51" spans="3:27" x14ac:dyDescent="0.2">
      <c r="C51" s="190"/>
      <c r="D51" s="191"/>
      <c r="E51" s="191"/>
      <c r="F51" s="192"/>
      <c r="H51" s="120" t="s">
        <v>23</v>
      </c>
      <c r="I51" s="122" t="s">
        <v>25</v>
      </c>
      <c r="J51" s="51">
        <v>0.71180555555555547</v>
      </c>
      <c r="K51" s="51" t="s">
        <v>55</v>
      </c>
      <c r="L51" s="51">
        <v>0.70833333333333337</v>
      </c>
      <c r="M51" s="51">
        <v>0.71875</v>
      </c>
      <c r="N51" s="51">
        <v>0.69097222222222221</v>
      </c>
      <c r="O51" s="32">
        <f t="shared" si="6"/>
        <v>2.8298611111111112</v>
      </c>
      <c r="P51" s="32">
        <f>+O51-O50</f>
        <v>0.5694444444444442</v>
      </c>
      <c r="Q51" s="119" t="s">
        <v>21</v>
      </c>
      <c r="R51" s="56"/>
      <c r="S51" s="57"/>
      <c r="T51" s="35"/>
      <c r="U51" s="35">
        <f>SUM(U50)+$U$12</f>
        <v>10.483333333333334</v>
      </c>
      <c r="W51" s="187"/>
      <c r="X51" s="188"/>
      <c r="Y51" s="188"/>
      <c r="Z51" s="188"/>
      <c r="AA51" s="189"/>
    </row>
    <row r="52" spans="3:27" ht="13.5" customHeight="1" thickBot="1" x14ac:dyDescent="0.25">
      <c r="H52" s="8">
        <f>H46+7</f>
        <v>43147</v>
      </c>
      <c r="I52" s="122" t="s">
        <v>24</v>
      </c>
      <c r="J52" s="51"/>
      <c r="K52" s="51" t="s">
        <v>55</v>
      </c>
      <c r="L52" s="51"/>
      <c r="M52" s="51"/>
      <c r="N52" s="51"/>
      <c r="O52" s="32">
        <f t="shared" ref="O52:O57" si="7">SUM(J52:N52)</f>
        <v>0</v>
      </c>
      <c r="P52" s="32"/>
      <c r="Q52" s="119" t="s">
        <v>22</v>
      </c>
      <c r="R52" s="56"/>
      <c r="S52" s="57"/>
      <c r="T52" s="35"/>
      <c r="U52" s="35"/>
      <c r="W52" s="190"/>
      <c r="X52" s="191"/>
      <c r="Y52" s="191"/>
      <c r="Z52" s="191"/>
      <c r="AA52" s="192"/>
    </row>
    <row r="53" spans="3:27" ht="13.5" thickBot="1" x14ac:dyDescent="0.25">
      <c r="C53" s="147" t="s">
        <v>76</v>
      </c>
      <c r="D53" s="185"/>
      <c r="E53" s="185"/>
      <c r="F53" s="186"/>
      <c r="H53" s="2"/>
      <c r="I53" s="123" t="s">
        <v>25</v>
      </c>
      <c r="J53" s="52"/>
      <c r="K53" s="52" t="s">
        <v>55</v>
      </c>
      <c r="L53" s="52"/>
      <c r="M53" s="52"/>
      <c r="N53" s="52"/>
      <c r="O53" s="33">
        <f t="shared" si="7"/>
        <v>0</v>
      </c>
      <c r="P53" s="33">
        <f>+O53-O52</f>
        <v>0</v>
      </c>
      <c r="Q53" s="7"/>
      <c r="R53" s="59"/>
      <c r="S53" s="102"/>
      <c r="T53" s="36">
        <f>SUM(P48:P53)+SUM(R48:R53)+T47</f>
        <v>10.802083333333332</v>
      </c>
      <c r="U53" s="36">
        <f>SUM(U17)*7</f>
        <v>10.791666666666668</v>
      </c>
      <c r="W53" s="146"/>
      <c r="X53" s="146"/>
      <c r="Y53" s="146"/>
      <c r="Z53" s="146"/>
      <c r="AA53" s="146"/>
    </row>
    <row r="54" spans="3:27" ht="12.75" customHeight="1" x14ac:dyDescent="0.2">
      <c r="C54" s="187"/>
      <c r="D54" s="188"/>
      <c r="E54" s="188"/>
      <c r="F54" s="189"/>
      <c r="H54" s="113" t="s">
        <v>13</v>
      </c>
      <c r="I54" s="121" t="s">
        <v>24</v>
      </c>
      <c r="J54" s="53">
        <v>0.375</v>
      </c>
      <c r="K54" s="53">
        <v>0.36458333333333331</v>
      </c>
      <c r="L54" s="53">
        <v>0.36805555555555558</v>
      </c>
      <c r="M54" s="107">
        <v>0.35416666666666669</v>
      </c>
      <c r="N54" s="53">
        <v>0.33333333333333331</v>
      </c>
      <c r="O54" s="31">
        <f t="shared" si="7"/>
        <v>1.7951388888888888</v>
      </c>
      <c r="P54" s="31"/>
      <c r="Q54" s="118" t="s">
        <v>18</v>
      </c>
      <c r="R54" s="60">
        <v>0.125</v>
      </c>
      <c r="S54" s="135" t="s">
        <v>56</v>
      </c>
      <c r="T54" s="35"/>
      <c r="U54" s="35">
        <f>SUM(U53)+$U$12</f>
        <v>11.100000000000001</v>
      </c>
      <c r="V54" s="100"/>
      <c r="W54" s="146"/>
      <c r="X54" s="146"/>
      <c r="Y54" s="146"/>
      <c r="Z54" s="146"/>
      <c r="AA54" s="146"/>
    </row>
    <row r="55" spans="3:27" ht="13.5" thickBot="1" x14ac:dyDescent="0.25">
      <c r="C55" s="187"/>
      <c r="D55" s="188"/>
      <c r="E55" s="188"/>
      <c r="F55" s="189"/>
      <c r="H55" s="30">
        <f>+H49+1</f>
        <v>8</v>
      </c>
      <c r="I55" s="122" t="s">
        <v>25</v>
      </c>
      <c r="J55" s="10">
        <v>0.54166666666666663</v>
      </c>
      <c r="K55" s="10">
        <v>0.5625</v>
      </c>
      <c r="L55" s="10">
        <v>0.54513888888888895</v>
      </c>
      <c r="M55" s="10">
        <v>0.53125</v>
      </c>
      <c r="N55" s="10">
        <v>0.41666666666666669</v>
      </c>
      <c r="O55" s="32">
        <f t="shared" si="7"/>
        <v>2.5972222222222219</v>
      </c>
      <c r="P55" s="32">
        <f>+O55-O54</f>
        <v>0.80208333333333304</v>
      </c>
      <c r="Q55" s="119" t="s">
        <v>20</v>
      </c>
      <c r="R55" s="62"/>
      <c r="S55" s="63"/>
      <c r="T55" s="35"/>
      <c r="U55" s="35">
        <f>SUM(U54)+$U$12</f>
        <v>11.408333333333335</v>
      </c>
    </row>
    <row r="56" spans="3:27" ht="13.5" customHeight="1" thickBot="1" x14ac:dyDescent="0.25">
      <c r="C56" s="187"/>
      <c r="D56" s="188"/>
      <c r="E56" s="188"/>
      <c r="F56" s="189"/>
      <c r="H56" s="2"/>
      <c r="I56" s="122" t="s">
        <v>24</v>
      </c>
      <c r="J56" s="130" t="s">
        <v>56</v>
      </c>
      <c r="K56" s="10">
        <v>0.58333333333333337</v>
      </c>
      <c r="L56" s="10">
        <v>0.56944444444444442</v>
      </c>
      <c r="M56" s="10">
        <v>0.5625</v>
      </c>
      <c r="N56" s="10" t="s">
        <v>54</v>
      </c>
      <c r="O56" s="32">
        <f t="shared" si="7"/>
        <v>1.7152777777777777</v>
      </c>
      <c r="P56" s="32"/>
      <c r="Q56" s="119" t="s">
        <v>19</v>
      </c>
      <c r="R56" s="62"/>
      <c r="S56" s="63"/>
      <c r="T56" s="35"/>
      <c r="U56" s="35">
        <f>SUM(U55)+$U$12</f>
        <v>11.716666666666669</v>
      </c>
    </row>
    <row r="57" spans="3:27" x14ac:dyDescent="0.2">
      <c r="C57" s="190"/>
      <c r="D57" s="191"/>
      <c r="E57" s="191"/>
      <c r="F57" s="192"/>
      <c r="H57" s="120" t="s">
        <v>23</v>
      </c>
      <c r="I57" s="122" t="s">
        <v>25</v>
      </c>
      <c r="J57" s="130" t="s">
        <v>56</v>
      </c>
      <c r="K57" s="10">
        <v>0.71527777777777779</v>
      </c>
      <c r="L57" s="10">
        <v>0.70486111111111116</v>
      </c>
      <c r="M57" s="10">
        <v>0.70833333333333337</v>
      </c>
      <c r="N57" s="10" t="s">
        <v>54</v>
      </c>
      <c r="O57" s="32">
        <f t="shared" si="7"/>
        <v>2.1284722222222223</v>
      </c>
      <c r="P57" s="32">
        <f>+O57-O56</f>
        <v>0.41319444444444464</v>
      </c>
      <c r="Q57" s="119" t="s">
        <v>21</v>
      </c>
      <c r="R57" s="62"/>
      <c r="S57" s="63"/>
      <c r="T57" s="35"/>
      <c r="U57" s="35">
        <f>SUM(U56)+$U$12</f>
        <v>12.025000000000002</v>
      </c>
    </row>
    <row r="58" spans="3:27" ht="13.5" customHeight="1" thickBot="1" x14ac:dyDescent="0.25">
      <c r="H58" s="9">
        <f>H52+7</f>
        <v>43154</v>
      </c>
      <c r="I58" s="122" t="s">
        <v>24</v>
      </c>
      <c r="J58" s="10"/>
      <c r="K58" s="10"/>
      <c r="L58" s="10"/>
      <c r="M58" s="10"/>
      <c r="N58" s="10"/>
      <c r="O58" s="32">
        <f>SUM(J58:N58)</f>
        <v>0</v>
      </c>
      <c r="P58" s="32"/>
      <c r="Q58" s="119" t="s">
        <v>22</v>
      </c>
      <c r="R58" s="62"/>
      <c r="S58" s="63"/>
      <c r="T58" s="35"/>
      <c r="U58" s="35"/>
    </row>
    <row r="59" spans="3:27" ht="13.5" thickBot="1" x14ac:dyDescent="0.25">
      <c r="H59" s="2"/>
      <c r="I59" s="123" t="s">
        <v>25</v>
      </c>
      <c r="J59" s="54"/>
      <c r="K59" s="54"/>
      <c r="L59" s="54"/>
      <c r="M59" s="54"/>
      <c r="N59" s="54"/>
      <c r="O59" s="33">
        <f>SUM(J59:N59)</f>
        <v>0</v>
      </c>
      <c r="P59" s="33">
        <f>+O59-O58</f>
        <v>0</v>
      </c>
      <c r="Q59" s="7"/>
      <c r="R59" s="64"/>
      <c r="S59" s="103"/>
      <c r="T59" s="36">
        <f>SUM(P54:P59)+SUM(R54:R59)+T53</f>
        <v>12.142361111111111</v>
      </c>
      <c r="U59" s="36">
        <f>SUM(U57)+$U$12</f>
        <v>12.333333333333336</v>
      </c>
    </row>
    <row r="60" spans="3:27" ht="12.75" customHeight="1" x14ac:dyDescent="0.2">
      <c r="H60" s="18"/>
      <c r="I60" s="19"/>
      <c r="J60" s="20"/>
      <c r="K60" s="20"/>
      <c r="L60" s="20"/>
      <c r="M60" s="20"/>
      <c r="N60" s="20"/>
      <c r="O60" s="17"/>
      <c r="P60" s="17"/>
      <c r="Q60" s="17"/>
      <c r="R60" s="17"/>
      <c r="S60" s="17"/>
      <c r="T60" s="17"/>
      <c r="U60" s="17"/>
    </row>
    <row r="61" spans="3:27" x14ac:dyDescent="0.2">
      <c r="H61" s="47" t="s">
        <v>34</v>
      </c>
      <c r="I61" s="16"/>
      <c r="J61" s="48"/>
      <c r="K61" s="125" t="s">
        <v>36</v>
      </c>
      <c r="L61" s="39"/>
      <c r="M61" s="20"/>
      <c r="N61" s="125" t="s">
        <v>39</v>
      </c>
      <c r="O61" s="40"/>
      <c r="P61" s="17"/>
      <c r="Q61" s="128" t="s">
        <v>42</v>
      </c>
      <c r="R61" s="41"/>
      <c r="S61" s="40"/>
      <c r="T61" s="17"/>
      <c r="U61" s="17"/>
      <c r="W61" s="153" t="s">
        <v>72</v>
      </c>
      <c r="X61" s="154"/>
      <c r="Y61" s="154"/>
      <c r="Z61" s="155"/>
    </row>
    <row r="62" spans="3:27" x14ac:dyDescent="0.2">
      <c r="H62" s="44" t="s">
        <v>35</v>
      </c>
      <c r="I62" s="45"/>
      <c r="J62" s="46"/>
      <c r="K62" s="126" t="s">
        <v>37</v>
      </c>
      <c r="L62" s="39"/>
      <c r="M62" s="20"/>
      <c r="N62" s="125" t="s">
        <v>40</v>
      </c>
      <c r="O62" s="40"/>
      <c r="P62" s="17"/>
      <c r="Q62" s="128" t="s">
        <v>43</v>
      </c>
      <c r="R62" s="41"/>
      <c r="S62" s="40"/>
      <c r="T62" s="17"/>
      <c r="U62" s="17"/>
      <c r="W62" s="159"/>
      <c r="X62" s="160"/>
      <c r="Y62" s="160"/>
      <c r="Z62" s="161"/>
    </row>
    <row r="63" spans="3:27" x14ac:dyDescent="0.2">
      <c r="K63" s="42" t="s">
        <v>1</v>
      </c>
      <c r="L63" s="43"/>
      <c r="M63" s="19"/>
      <c r="N63" s="127" t="s">
        <v>41</v>
      </c>
      <c r="O63" s="80"/>
      <c r="P63" s="80"/>
      <c r="Q63" s="80"/>
      <c r="R63" s="80"/>
      <c r="S63" s="81"/>
    </row>
    <row r="64" spans="3:27" ht="13.5" customHeight="1" x14ac:dyDescent="0.2">
      <c r="H64" s="18"/>
      <c r="I64" s="19"/>
      <c r="J64" s="20"/>
      <c r="K64" s="125" t="s">
        <v>38</v>
      </c>
      <c r="L64" s="99"/>
      <c r="M64" s="98"/>
      <c r="N64" s="104"/>
      <c r="O64" s="82"/>
      <c r="P64" s="82"/>
      <c r="Q64" s="82"/>
      <c r="R64" s="82"/>
      <c r="S64" s="83"/>
      <c r="T64" s="17"/>
      <c r="U64" s="17"/>
      <c r="V64" s="147" t="s">
        <v>73</v>
      </c>
      <c r="W64" s="148"/>
      <c r="X64" s="148"/>
      <c r="Y64" s="148"/>
      <c r="Z64" s="148"/>
      <c r="AA64" s="149"/>
    </row>
    <row r="65" spans="1:27" s="87" customFormat="1" ht="13.5" thickBot="1" x14ac:dyDescent="0.25">
      <c r="A65"/>
      <c r="B65"/>
      <c r="C65"/>
      <c r="D65"/>
      <c r="E65"/>
      <c r="F65"/>
      <c r="G65"/>
      <c r="U65" s="88"/>
      <c r="V65" s="150"/>
      <c r="W65" s="151"/>
      <c r="X65" s="151"/>
      <c r="Y65" s="151"/>
      <c r="Z65" s="151"/>
      <c r="AA65" s="152"/>
    </row>
    <row r="66" spans="1:27" ht="18" x14ac:dyDescent="0.25">
      <c r="H66" s="11" t="s">
        <v>46</v>
      </c>
      <c r="J66" s="5"/>
      <c r="K66" s="5"/>
      <c r="L66" s="5"/>
      <c r="M66" s="5"/>
      <c r="N66" s="89"/>
      <c r="P66" s="90" t="s">
        <v>44</v>
      </c>
      <c r="Q66" s="91"/>
      <c r="R66" s="92"/>
      <c r="S66" s="92"/>
      <c r="T66" s="93">
        <f>SUM(T59-U59)</f>
        <v>-0.19097222222222499</v>
      </c>
      <c r="U66" s="4"/>
      <c r="V66" s="21"/>
    </row>
    <row r="67" spans="1:27" ht="18.75" thickBot="1" x14ac:dyDescent="0.3">
      <c r="H67" s="11" t="s">
        <v>47</v>
      </c>
      <c r="J67" s="5"/>
      <c r="K67" s="5"/>
      <c r="L67" s="5"/>
      <c r="M67" s="5"/>
      <c r="N67" s="89"/>
      <c r="P67" s="94" t="s">
        <v>45</v>
      </c>
      <c r="Q67" s="95"/>
      <c r="R67" s="96"/>
      <c r="S67" s="96"/>
      <c r="T67" s="97">
        <f>SUM(U59-T59)</f>
        <v>0.19097222222222499</v>
      </c>
    </row>
    <row r="69" spans="1:27" x14ac:dyDescent="0.2">
      <c r="G69" s="87"/>
      <c r="T69" s="3"/>
      <c r="V69" s="21"/>
    </row>
    <row r="70" spans="1:27" x14ac:dyDescent="0.2">
      <c r="V70" s="87"/>
      <c r="W70" s="87"/>
      <c r="X70" s="87"/>
      <c r="Y70" s="87"/>
      <c r="Z70" s="87"/>
      <c r="AA70" s="87"/>
    </row>
    <row r="71" spans="1:27" x14ac:dyDescent="0.2">
      <c r="A71" s="87"/>
      <c r="B71" s="87"/>
    </row>
    <row r="78" spans="1:27" ht="3.75" customHeight="1" x14ac:dyDescent="0.2"/>
    <row r="65536" spans="10:27" x14ac:dyDescent="0.2">
      <c r="J65536" t="s">
        <v>3</v>
      </c>
      <c r="L65536" t="s">
        <v>3</v>
      </c>
      <c r="AA65536" t="s">
        <v>3</v>
      </c>
    </row>
  </sheetData>
  <mergeCells count="22">
    <mergeCell ref="C48:F51"/>
    <mergeCell ref="C53:F57"/>
    <mergeCell ref="I3:K3"/>
    <mergeCell ref="M3:Q3"/>
    <mergeCell ref="W1:AB10"/>
    <mergeCell ref="W47:AA52"/>
    <mergeCell ref="V64:AA65"/>
    <mergeCell ref="B15:F17"/>
    <mergeCell ref="A21:F24"/>
    <mergeCell ref="D31:F33"/>
    <mergeCell ref="D38:F40"/>
    <mergeCell ref="W61:Z62"/>
    <mergeCell ref="W38:Z40"/>
    <mergeCell ref="X29:AB29"/>
    <mergeCell ref="X34:AC35"/>
    <mergeCell ref="W42:AB45"/>
    <mergeCell ref="W12:AB16"/>
    <mergeCell ref="W18:Y19"/>
    <mergeCell ref="Z18:Z19"/>
    <mergeCell ref="W21:Y22"/>
    <mergeCell ref="X26:AB26"/>
    <mergeCell ref="B10:E13"/>
  </mergeCells>
  <phoneticPr fontId="0" type="noConversion"/>
  <pageMargins left="0.55118110236220474" right="0.15748031496062992" top="0" bottom="0.39370078740157483" header="0" footer="0"/>
  <pageSetup paperSize="9" scale="10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Gateway 2000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 2000 Licensed User</dc:creator>
  <cp:lastModifiedBy>Angharad Nofelo Rees</cp:lastModifiedBy>
  <cp:lastPrinted>2016-07-06T08:57:31Z</cp:lastPrinted>
  <dcterms:created xsi:type="dcterms:W3CDTF">1997-10-09T08:30:20Z</dcterms:created>
  <dcterms:modified xsi:type="dcterms:W3CDTF">2018-01-26T14:26:40Z</dcterms:modified>
</cp:coreProperties>
</file>